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Žákyně starší KP" sheetId="1" r:id="rId1"/>
    <sheet name="Žáci starší KP,SF" sheetId="2" r:id="rId2"/>
    <sheet name="Muži II. liga" sheetId="3" r:id="rId3"/>
    <sheet name="Ženy II. liga" sheetId="4" r:id="rId4"/>
  </sheets>
  <definedNames>
    <definedName name="bodne_celkem">'Muži II. liga'!$C$39</definedName>
    <definedName name="bodne_muzi">'Muži II. liga'!$A$1</definedName>
    <definedName name="bodne_zeny">'Ženy II. liga'!$A$1</definedName>
    <definedName name="body_muzi_celkem">'Muži II. liga'!$H$33</definedName>
    <definedName name="body_zeny_celkem">'Ženy II. liga'!$H$20</definedName>
    <definedName name="bonus">'Muži II. liga'!$C$45</definedName>
    <definedName name="bonus_muzi">'Muži II. liga'!$K$33</definedName>
    <definedName name="bonus_zeny">'Ženy II. liga'!$K$20</definedName>
    <definedName name="kc_muzi_soutez">'Muži II. liga'!$I$33</definedName>
    <definedName name="kc_zeny_soutez">'Ženy II. liga'!$I$20</definedName>
    <definedName name="muzi">'Muži II. liga'!$C$1</definedName>
    <definedName name="_xlnm.Print_Titles" localSheetId="2">'Muži II. liga'!$2:$2</definedName>
    <definedName name="stzaci">'Žáci starší KP,SF'!$A$2</definedName>
    <definedName name="zaokr_muzi">'Muži II. liga'!$M$33</definedName>
    <definedName name="zaokr_zeny">'Ženy II. liga'!$M$20</definedName>
    <definedName name="zeny">'Ženy II. liga'!#REF!</definedName>
  </definedNames>
  <calcPr fullCalcOnLoad="1"/>
</workbook>
</file>

<file path=xl/sharedStrings.xml><?xml version="1.0" encoding="utf-8"?>
<sst xmlns="http://schemas.openxmlformats.org/spreadsheetml/2006/main" count="253" uniqueCount="149">
  <si>
    <t xml:space="preserve"> </t>
  </si>
  <si>
    <t>&lt;= "Bodné"</t>
  </si>
  <si>
    <t>Závodnice</t>
  </si>
  <si>
    <t>1.kolo</t>
  </si>
  <si>
    <t>Celkem bodů</t>
  </si>
  <si>
    <t>Bednářová Miroslava, 1988</t>
  </si>
  <si>
    <t>Cabalová Dana, 1988</t>
  </si>
  <si>
    <t>Dohnalová Marie, 1988</t>
  </si>
  <si>
    <t>Ďurďová Kristýna, 1988</t>
  </si>
  <si>
    <t>Gallová Petra, 1989</t>
  </si>
  <si>
    <t>Hudcová Martina, 1988</t>
  </si>
  <si>
    <t>Jánská Michala, 1988</t>
  </si>
  <si>
    <t>Kašparová Helena, 1989</t>
  </si>
  <si>
    <t>Konířová Jana, 1989</t>
  </si>
  <si>
    <t>Košťálová Adéla, 1990</t>
  </si>
  <si>
    <t>Matoušková Anna, 1989</t>
  </si>
  <si>
    <t>Pavlišová Jana, 1989</t>
  </si>
  <si>
    <t>Peřinová Veronika, 1989</t>
  </si>
  <si>
    <t>Pfaurová Lucie 1988</t>
  </si>
  <si>
    <t>Svatošová Lucie, 1990</t>
  </si>
  <si>
    <t>Špirková Iva, 1989</t>
  </si>
  <si>
    <t>Teichmanová Petra, 1988</t>
  </si>
  <si>
    <t>Vlachá Kateřina, 1990</t>
  </si>
  <si>
    <t>Vlčková Šárka, 1988</t>
  </si>
  <si>
    <t>Vykoukalová Eva, 1989</t>
  </si>
  <si>
    <t>Kontrolní součet</t>
  </si>
  <si>
    <t>Závodník</t>
  </si>
  <si>
    <t>2.kolo</t>
  </si>
  <si>
    <t>3.kolo</t>
  </si>
  <si>
    <t>Bartoš Pavel, 1988</t>
  </si>
  <si>
    <t>Bouček Michal, 1988</t>
  </si>
  <si>
    <t>Černohorský Matěj, 1989</t>
  </si>
  <si>
    <t>Dejmek Luboš, 1988</t>
  </si>
  <si>
    <t>Dudek Tomáš, 1988</t>
  </si>
  <si>
    <t>Feistel Ondřej, 1988</t>
  </si>
  <si>
    <t>Hrnčíř Roman, 1988</t>
  </si>
  <si>
    <t>Husman Jan, 1988</t>
  </si>
  <si>
    <t>Janda Aleš, 1988</t>
  </si>
  <si>
    <t>Jajčík Tomáš, 1988</t>
  </si>
  <si>
    <t>Jiránek Pavel, 1989</t>
  </si>
  <si>
    <t>Majchrák Patrik, 1988</t>
  </si>
  <si>
    <t>Pírko Tomáš, 1988</t>
  </si>
  <si>
    <t>Petružálek Jan, 1988</t>
  </si>
  <si>
    <t>Polzer Lukáš, 1988</t>
  </si>
  <si>
    <t>Šedivka Jan, 1988</t>
  </si>
  <si>
    <t>Zajíček Tomáš, 1988</t>
  </si>
  <si>
    <t>4.kolo</t>
  </si>
  <si>
    <t>5.kolo</t>
  </si>
  <si>
    <t>Celkem "bodné"</t>
  </si>
  <si>
    <t>Černohorský Jan, 1984</t>
  </si>
  <si>
    <t>Červinka Michal, 1987</t>
  </si>
  <si>
    <t>Dobšíček Pavel, 1980</t>
  </si>
  <si>
    <t>Ettler Karel, 1984</t>
  </si>
  <si>
    <t>Fikr Václav, 1983</t>
  </si>
  <si>
    <t>Frola Lukáš, 1984</t>
  </si>
  <si>
    <t>Jankovič Marek, 1976</t>
  </si>
  <si>
    <t>Jelínek Adam, 1985</t>
  </si>
  <si>
    <t>Jelínek Vojta, 1986</t>
  </si>
  <si>
    <t>Kopeček Martin, 1985</t>
  </si>
  <si>
    <t>Kubiš Pavel, 1980</t>
  </si>
  <si>
    <t>Laštůvka Petr, 1981</t>
  </si>
  <si>
    <t>Lindr David, 1981</t>
  </si>
  <si>
    <t>Mentberger Petr, 1985</t>
  </si>
  <si>
    <t>Nejedlý Michal, 1983</t>
  </si>
  <si>
    <t>Nix Tomáš, 1982</t>
  </si>
  <si>
    <t>Pavel Tomáš, 1976</t>
  </si>
  <si>
    <t>Pecha Leoš, 1982</t>
  </si>
  <si>
    <t>Perun Vít, 1978</t>
  </si>
  <si>
    <t>Pytlík Libor, 1985</t>
  </si>
  <si>
    <t>Schirlo Daniel, 1987</t>
  </si>
  <si>
    <t>Šťastný Josef, 1971</t>
  </si>
  <si>
    <t>Svoboda David, 1970</t>
  </si>
  <si>
    <t>Tomíček Jan, 1986</t>
  </si>
  <si>
    <t>Vašata Zbyněk, 1972</t>
  </si>
  <si>
    <t>Vilímek Pavel, 1985</t>
  </si>
  <si>
    <r>
      <t>Adamová Jitka</t>
    </r>
    <r>
      <rPr>
        <sz val="10"/>
        <rFont val="Arial Narrow"/>
        <family val="2"/>
      </rPr>
      <t>, 1979</t>
    </r>
  </si>
  <si>
    <r>
      <t>Bednářová Miroslava</t>
    </r>
    <r>
      <rPr>
        <sz val="10"/>
        <rFont val="Arial Narrow"/>
        <family val="2"/>
      </rPr>
      <t>, 1988</t>
    </r>
  </si>
  <si>
    <r>
      <t>Durďová Kristýna</t>
    </r>
    <r>
      <rPr>
        <sz val="10"/>
        <rFont val="Arial Narrow"/>
        <family val="2"/>
      </rPr>
      <t>, 1988</t>
    </r>
  </si>
  <si>
    <r>
      <t>Elfmarková Veronika</t>
    </r>
    <r>
      <rPr>
        <sz val="10"/>
        <rFont val="Arial Narrow"/>
        <family val="2"/>
      </rPr>
      <t>, 1987</t>
    </r>
  </si>
  <si>
    <r>
      <t>Jiránková Lucie</t>
    </r>
    <r>
      <rPr>
        <sz val="10"/>
        <rFont val="Arial Narrow"/>
        <family val="2"/>
      </rPr>
      <t>, 1987</t>
    </r>
  </si>
  <si>
    <r>
      <t>Luštincová Petra</t>
    </r>
    <r>
      <rPr>
        <sz val="10"/>
        <rFont val="Arial Narrow"/>
        <family val="2"/>
      </rPr>
      <t>, 1986</t>
    </r>
  </si>
  <si>
    <r>
      <t>Pokorná Soňa</t>
    </r>
    <r>
      <rPr>
        <sz val="10"/>
        <rFont val="Arial Narrow"/>
        <family val="2"/>
      </rPr>
      <t>, 1981</t>
    </r>
  </si>
  <si>
    <r>
      <t>Vlčková Šárka</t>
    </r>
    <r>
      <rPr>
        <sz val="10"/>
        <rFont val="Arial Narrow"/>
        <family val="2"/>
      </rPr>
      <t>, 1988</t>
    </r>
  </si>
  <si>
    <r>
      <t>Vlková Lucie</t>
    </r>
    <r>
      <rPr>
        <sz val="10"/>
        <rFont val="Arial Narrow"/>
        <family val="2"/>
      </rPr>
      <t>, 1989</t>
    </r>
  </si>
  <si>
    <r>
      <t>Wolfová Kateřina</t>
    </r>
    <r>
      <rPr>
        <sz val="10"/>
        <rFont val="Arial Narrow"/>
        <family val="2"/>
      </rPr>
      <t>, 1981</t>
    </r>
  </si>
  <si>
    <r>
      <t>Radoňská Kateřina</t>
    </r>
    <r>
      <rPr>
        <sz val="10"/>
        <rFont val="Arial Narrow"/>
        <family val="2"/>
      </rPr>
      <t>, 1984</t>
    </r>
  </si>
  <si>
    <r>
      <t xml:space="preserve">Doležalová Jana, </t>
    </r>
    <r>
      <rPr>
        <sz val="10"/>
        <rFont val="Arial Narrow"/>
        <family val="2"/>
      </rPr>
      <t>1986</t>
    </r>
  </si>
  <si>
    <t>Řehák Michal, 1988</t>
  </si>
  <si>
    <t>Koníř Jan, 1989</t>
  </si>
  <si>
    <t>Horčička Jiří, 1989</t>
  </si>
  <si>
    <t>Vostřel Jan, 1988</t>
  </si>
  <si>
    <t>Soukup Martin, 1989</t>
  </si>
  <si>
    <t>Ludvík Lukáš, 1989</t>
  </si>
  <si>
    <t>Koníček Jan, 1986</t>
  </si>
  <si>
    <t>Vaněk Tomáš, 1982</t>
  </si>
  <si>
    <t>Nohejl Lukáš, 1975</t>
  </si>
  <si>
    <t>Šumberová Adéla, 1988</t>
  </si>
  <si>
    <t>Hloušková Linda, 1989</t>
  </si>
  <si>
    <t>Viková Lucie, 1989</t>
  </si>
  <si>
    <t>Pejřilová Pavla, 1988</t>
  </si>
  <si>
    <t>Matyášová Martina, 1989</t>
  </si>
  <si>
    <t>Jeníčková Andrea, 1988</t>
  </si>
  <si>
    <t>Tomasová Martina, 1990</t>
  </si>
  <si>
    <t>Pfaurová Martina, 1988</t>
  </si>
  <si>
    <t>1.</t>
  </si>
  <si>
    <t>2.</t>
  </si>
  <si>
    <t>3.</t>
  </si>
  <si>
    <r>
      <t>Vykoukalová Eva</t>
    </r>
    <r>
      <rPr>
        <sz val="10"/>
        <rFont val="Arial Narrow"/>
        <family val="2"/>
      </rPr>
      <t>, 1989</t>
    </r>
  </si>
  <si>
    <r>
      <t>Holasová Aneta</t>
    </r>
    <r>
      <rPr>
        <sz val="10"/>
        <rFont val="Arial Narrow"/>
        <family val="2"/>
      </rPr>
      <t>, 1986</t>
    </r>
  </si>
  <si>
    <r>
      <t>Morávková Jana</t>
    </r>
    <r>
      <rPr>
        <sz val="10"/>
        <color indexed="10"/>
        <rFont val="Arial Narrow"/>
        <family val="2"/>
      </rPr>
      <t>, 1982</t>
    </r>
  </si>
  <si>
    <r>
      <t>Bažantová Andrea</t>
    </r>
    <r>
      <rPr>
        <sz val="10"/>
        <rFont val="Arial Narrow"/>
        <family val="2"/>
      </rPr>
      <t>, 1982</t>
    </r>
  </si>
  <si>
    <t>Stav ke dni: 06.09.2003</t>
  </si>
  <si>
    <r>
      <t>Bártová Petra</t>
    </r>
    <r>
      <rPr>
        <sz val="10"/>
        <rFont val="Arial Narrow"/>
        <family val="2"/>
      </rPr>
      <t>, 1984</t>
    </r>
  </si>
  <si>
    <t>Pořízek Drahoš, 1978</t>
  </si>
  <si>
    <t>Stav ke dni: 08.09.2003 (? Chyba v pomocných bodech v 5.kole - určeno podle jednotlivých disciplin).</t>
  </si>
  <si>
    <t>Pořadí</t>
  </si>
  <si>
    <t>Bonus</t>
  </si>
  <si>
    <t xml:space="preserve">Bodné pro dospělé celkem </t>
  </si>
  <si>
    <t>Bodné muži - 1.-5.kolo</t>
  </si>
  <si>
    <t>Bodné ženy - 1.-5.kolo</t>
  </si>
  <si>
    <t>K rozdělení zbývá</t>
  </si>
  <si>
    <t>Splněna podmínka pro bonus - muži</t>
  </si>
  <si>
    <t>ANO</t>
  </si>
  <si>
    <t>Splněna podmínka pro bonus - ženy</t>
  </si>
  <si>
    <t>(Podmínkou bylo neumístit se hůře než pátí. Výsledek první.)</t>
  </si>
  <si>
    <t>(Podmínkou bylo neumístit se posledníí. Výsledek sedmé.)</t>
  </si>
  <si>
    <t>Bonus na jeden bod</t>
  </si>
  <si>
    <t xml:space="preserve">Bonus </t>
  </si>
  <si>
    <t>Zaokr.</t>
  </si>
  <si>
    <t>Bonus muži celkem</t>
  </si>
  <si>
    <t>Bonus ženy celkem</t>
  </si>
  <si>
    <t>Přiznané bodné celkem</t>
  </si>
  <si>
    <t>"Bodné" 1.-5.kolo</t>
  </si>
  <si>
    <t>Součet zaokrouhlených hodnot</t>
  </si>
  <si>
    <t xml:space="preserve">Propočet </t>
  </si>
  <si>
    <t>Podpis</t>
  </si>
  <si>
    <t>Bulíček Jan, 1990</t>
  </si>
  <si>
    <t>Jahelka Martin, 1989</t>
  </si>
  <si>
    <t>Horáček Jiří, 1989</t>
  </si>
  <si>
    <t>Šafka Pavel, 1988</t>
  </si>
  <si>
    <t>Semifinále</t>
  </si>
  <si>
    <t>Kovář Jaromír, 1989</t>
  </si>
  <si>
    <t>Stav ke dni: 27.09.2003</t>
  </si>
  <si>
    <t>1. - 3.kolo bodovalo prvních 10 (11,9,…1), v semifinále prvních 6 (7,5,4,3,2,1).</t>
  </si>
  <si>
    <t>Ryplová Tereza, 1988</t>
  </si>
  <si>
    <t>Víšková Petra, 1990</t>
  </si>
  <si>
    <t>Pokovbová Lucie, 1988</t>
  </si>
  <si>
    <t>Stav ke dni: 4.10.2003</t>
  </si>
  <si>
    <t>?</t>
  </si>
</sst>
</file>

<file path=xl/styles.xml><?xml version="1.0" encoding="utf-8"?>
<styleSheet xmlns="http://schemas.openxmlformats.org/spreadsheetml/2006/main">
  <numFmts count="2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0"/>
    <numFmt numFmtId="176" formatCode="#,##0.00_ ;\-#,##0.00\ "/>
    <numFmt numFmtId="177" formatCode="_-* #,##0.00\ [$Kč-405]_-;\-* #,##0.00\ [$Kč-405]_-;_-* &quot;-&quot;??\ [$Kč-405]_-;_-@_-"/>
    <numFmt numFmtId="178" formatCode="_-* #,##0\ [$Kč-405]_-;\-* #,##0\ [$Kč-405]_-;_-* &quot;-&quot;\ [$Kč-405]_-;_-@_-"/>
  </numFmts>
  <fonts count="12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sz val="10"/>
      <color indexed="10"/>
      <name val="Arial Narrow"/>
      <family val="2"/>
    </font>
    <font>
      <b/>
      <i/>
      <sz val="11"/>
      <name val="Arial Narrow"/>
      <family val="2"/>
    </font>
    <font>
      <b/>
      <sz val="10"/>
      <color indexed="12"/>
      <name val="Arial Narrow"/>
      <family val="2"/>
    </font>
    <font>
      <b/>
      <i/>
      <sz val="11"/>
      <color indexed="12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5" fontId="1" fillId="0" borderId="0" xfId="0" applyNumberFormat="1" applyFont="1" applyAlignment="1">
      <alignment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1" fillId="0" borderId="0" xfId="0" applyFont="1" applyAlignment="1">
      <alignment/>
    </xf>
    <xf numFmtId="175" fontId="0" fillId="0" borderId="0" xfId="0" applyNumberFormat="1" applyFont="1" applyAlignment="1">
      <alignment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5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177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7" sqref="B7"/>
    </sheetView>
  </sheetViews>
  <sheetFormatPr defaultColWidth="9.33203125" defaultRowHeight="12.75"/>
  <cols>
    <col min="2" max="2" width="32" style="0" customWidth="1"/>
    <col min="6" max="6" width="13.16015625" style="0" customWidth="1"/>
  </cols>
  <sheetData>
    <row r="1" spans="1:6" ht="12.75">
      <c r="A1" s="3" t="s">
        <v>0</v>
      </c>
      <c r="B1" s="1"/>
      <c r="C1" s="1"/>
      <c r="D1" s="1"/>
      <c r="E1" s="1"/>
      <c r="F1" s="1"/>
    </row>
    <row r="2" spans="1:6" ht="12.75">
      <c r="A2" s="20">
        <v>0</v>
      </c>
      <c r="B2" s="1" t="s">
        <v>1</v>
      </c>
      <c r="C2" s="1"/>
      <c r="D2" s="1"/>
      <c r="E2" s="1"/>
      <c r="F2" s="1"/>
    </row>
    <row r="3" spans="1:6" ht="12.75">
      <c r="A3" s="6"/>
      <c r="B3" s="6" t="s">
        <v>2</v>
      </c>
      <c r="C3" s="6" t="s">
        <v>3</v>
      </c>
      <c r="D3" s="6" t="s">
        <v>27</v>
      </c>
      <c r="E3" s="6" t="s">
        <v>28</v>
      </c>
      <c r="F3" s="7" t="s">
        <v>4</v>
      </c>
    </row>
    <row r="4" spans="1:6" ht="12.75">
      <c r="A4" s="1"/>
      <c r="B4" s="12" t="s">
        <v>5</v>
      </c>
      <c r="C4" s="16">
        <v>15.5</v>
      </c>
      <c r="D4" s="16">
        <v>6.666</v>
      </c>
      <c r="E4" s="16">
        <v>8</v>
      </c>
      <c r="F4" s="23">
        <f>SUM(C4:E4)</f>
        <v>30.166</v>
      </c>
    </row>
    <row r="5" spans="1:6" ht="12.75">
      <c r="A5" s="1"/>
      <c r="B5" s="12" t="s">
        <v>6</v>
      </c>
      <c r="C5" s="16">
        <v>15</v>
      </c>
      <c r="D5" s="16">
        <v>11.666</v>
      </c>
      <c r="E5" s="54">
        <v>16</v>
      </c>
      <c r="F5" s="23">
        <f aca="true" t="shared" si="0" ref="F5:F35">SUM(C5:E5)</f>
        <v>42.666</v>
      </c>
    </row>
    <row r="6" spans="1:6" ht="12.75">
      <c r="A6" s="1"/>
      <c r="B6" s="12" t="s">
        <v>7</v>
      </c>
      <c r="C6" s="16">
        <v>4</v>
      </c>
      <c r="D6" s="16"/>
      <c r="E6" s="16">
        <v>4</v>
      </c>
      <c r="F6" s="23">
        <f t="shared" si="0"/>
        <v>8</v>
      </c>
    </row>
    <row r="7" spans="1:6" ht="12.75">
      <c r="A7" s="1"/>
      <c r="B7" s="12" t="s">
        <v>8</v>
      </c>
      <c r="C7" s="32">
        <v>18.75</v>
      </c>
      <c r="D7" s="16"/>
      <c r="E7" s="16">
        <v>10.5</v>
      </c>
      <c r="F7" s="23">
        <f t="shared" si="0"/>
        <v>29.25</v>
      </c>
    </row>
    <row r="8" spans="1:6" ht="12.75">
      <c r="A8" s="1"/>
      <c r="B8" s="12" t="s">
        <v>9</v>
      </c>
      <c r="C8" s="16">
        <v>0</v>
      </c>
      <c r="D8" s="16">
        <v>7.666</v>
      </c>
      <c r="E8" s="16"/>
      <c r="F8" s="23">
        <f t="shared" si="0"/>
        <v>7.666</v>
      </c>
    </row>
    <row r="9" spans="1:6" ht="12.75">
      <c r="A9" s="1"/>
      <c r="B9" s="12" t="s">
        <v>97</v>
      </c>
      <c r="C9" s="16" t="s">
        <v>0</v>
      </c>
      <c r="D9" s="16">
        <v>3.833</v>
      </c>
      <c r="E9" s="16"/>
      <c r="F9" s="23">
        <f>SUM(C9:E9)</f>
        <v>3.833</v>
      </c>
    </row>
    <row r="10" spans="1:6" ht="12.75">
      <c r="A10" s="1"/>
      <c r="B10" s="12" t="s">
        <v>10</v>
      </c>
      <c r="C10" s="16">
        <v>6</v>
      </c>
      <c r="D10" s="16">
        <v>4.333</v>
      </c>
      <c r="E10" s="16">
        <v>8</v>
      </c>
      <c r="F10" s="23">
        <f t="shared" si="0"/>
        <v>18.333</v>
      </c>
    </row>
    <row r="11" spans="1:6" ht="12.75">
      <c r="A11" s="1"/>
      <c r="B11" s="12" t="s">
        <v>11</v>
      </c>
      <c r="C11" s="16">
        <v>1</v>
      </c>
      <c r="D11" s="16">
        <v>8</v>
      </c>
      <c r="E11" s="16">
        <v>8.5</v>
      </c>
      <c r="F11" s="23">
        <f t="shared" si="0"/>
        <v>17.5</v>
      </c>
    </row>
    <row r="12" spans="1:6" ht="12.75">
      <c r="A12" s="1"/>
      <c r="B12" s="12" t="s">
        <v>101</v>
      </c>
      <c r="C12" s="16" t="s">
        <v>0</v>
      </c>
      <c r="D12" s="16">
        <v>7</v>
      </c>
      <c r="E12" s="16"/>
      <c r="F12" s="23">
        <f>SUM(C12:E12)</f>
        <v>7</v>
      </c>
    </row>
    <row r="13" spans="1:6" ht="12.75">
      <c r="A13" s="1"/>
      <c r="B13" s="12" t="s">
        <v>12</v>
      </c>
      <c r="C13" s="16">
        <v>8</v>
      </c>
      <c r="D13" s="16">
        <v>4</v>
      </c>
      <c r="E13" s="16">
        <v>10</v>
      </c>
      <c r="F13" s="23">
        <f t="shared" si="0"/>
        <v>22</v>
      </c>
    </row>
    <row r="14" spans="1:6" ht="12.75">
      <c r="A14" s="1"/>
      <c r="B14" s="12" t="s">
        <v>13</v>
      </c>
      <c r="C14" s="16">
        <v>9.5</v>
      </c>
      <c r="D14" s="16">
        <v>15</v>
      </c>
      <c r="E14" s="16">
        <v>6</v>
      </c>
      <c r="F14" s="23">
        <f t="shared" si="0"/>
        <v>30.5</v>
      </c>
    </row>
    <row r="15" spans="1:6" ht="12.75">
      <c r="A15" s="1"/>
      <c r="B15" s="12" t="s">
        <v>14</v>
      </c>
      <c r="C15" s="16">
        <v>4.5</v>
      </c>
      <c r="D15" s="16"/>
      <c r="E15" s="16"/>
      <c r="F15" s="23">
        <f t="shared" si="0"/>
        <v>4.5</v>
      </c>
    </row>
    <row r="16" spans="1:6" ht="12.75">
      <c r="A16" s="1"/>
      <c r="B16" s="12" t="s">
        <v>15</v>
      </c>
      <c r="C16" s="16">
        <v>2.5</v>
      </c>
      <c r="D16" s="16"/>
      <c r="E16" s="16">
        <v>4</v>
      </c>
      <c r="F16" s="23">
        <f>SUM(C16:E16)</f>
        <v>6.5</v>
      </c>
    </row>
    <row r="17" spans="1:6" ht="12.75">
      <c r="A17" s="1"/>
      <c r="B17" s="12" t="s">
        <v>100</v>
      </c>
      <c r="C17" s="16" t="s">
        <v>0</v>
      </c>
      <c r="D17" s="16">
        <v>0</v>
      </c>
      <c r="E17" s="16"/>
      <c r="F17" s="23">
        <f t="shared" si="0"/>
        <v>0</v>
      </c>
    </row>
    <row r="18" spans="1:6" ht="12.75">
      <c r="A18" s="1"/>
      <c r="B18" s="12" t="s">
        <v>16</v>
      </c>
      <c r="C18" s="16">
        <v>1.5</v>
      </c>
      <c r="D18" s="16">
        <v>7</v>
      </c>
      <c r="E18" s="16"/>
      <c r="F18" s="23">
        <f t="shared" si="0"/>
        <v>8.5</v>
      </c>
    </row>
    <row r="19" spans="1:6" ht="12.75">
      <c r="A19" s="1"/>
      <c r="B19" s="12" t="s">
        <v>99</v>
      </c>
      <c r="C19" s="16" t="s">
        <v>0</v>
      </c>
      <c r="D19" s="16">
        <v>4.333</v>
      </c>
      <c r="E19" s="16"/>
      <c r="F19" s="23">
        <f>SUM(C19:E19)</f>
        <v>4.333</v>
      </c>
    </row>
    <row r="20" spans="1:6" ht="12.75">
      <c r="A20" s="1"/>
      <c r="B20" s="12" t="s">
        <v>17</v>
      </c>
      <c r="C20" s="16">
        <v>0.5</v>
      </c>
      <c r="D20" s="16">
        <v>7.666</v>
      </c>
      <c r="E20" s="16">
        <v>5</v>
      </c>
      <c r="F20" s="23">
        <f t="shared" si="0"/>
        <v>13.166</v>
      </c>
    </row>
    <row r="21" spans="1:6" ht="12.75">
      <c r="A21" s="1"/>
      <c r="B21" s="24" t="s">
        <v>103</v>
      </c>
      <c r="C21" s="25">
        <v>7</v>
      </c>
      <c r="D21" s="25">
        <v>18.666</v>
      </c>
      <c r="E21" s="25"/>
      <c r="F21" s="23">
        <f t="shared" si="0"/>
        <v>25.666</v>
      </c>
    </row>
    <row r="22" spans="1:6" ht="12.75">
      <c r="A22" s="1"/>
      <c r="B22" s="24" t="s">
        <v>18</v>
      </c>
      <c r="C22" s="25">
        <v>8.75</v>
      </c>
      <c r="D22" s="25" t="s">
        <v>0</v>
      </c>
      <c r="E22" s="25"/>
      <c r="F22" s="23">
        <f t="shared" si="0"/>
        <v>8.75</v>
      </c>
    </row>
    <row r="23" spans="1:6" ht="12.75">
      <c r="A23" s="1"/>
      <c r="B23" s="24" t="s">
        <v>146</v>
      </c>
      <c r="C23" s="25">
        <v>5.5</v>
      </c>
      <c r="D23" s="25"/>
      <c r="E23" s="25">
        <v>6</v>
      </c>
      <c r="F23" s="23">
        <f t="shared" si="0"/>
        <v>11.5</v>
      </c>
    </row>
    <row r="24" spans="1:6" ht="12.75">
      <c r="A24" s="1"/>
      <c r="B24" s="24" t="s">
        <v>144</v>
      </c>
      <c r="C24" s="25"/>
      <c r="D24" s="25"/>
      <c r="E24" s="25">
        <v>1.5</v>
      </c>
      <c r="F24" s="23">
        <f t="shared" si="0"/>
        <v>1.5</v>
      </c>
    </row>
    <row r="25" spans="1:6" ht="12.75">
      <c r="A25" s="1"/>
      <c r="B25" s="12" t="s">
        <v>19</v>
      </c>
      <c r="C25" s="16">
        <v>0.5</v>
      </c>
      <c r="D25" s="16">
        <v>0</v>
      </c>
      <c r="E25" s="16"/>
      <c r="F25" s="23">
        <f t="shared" si="0"/>
        <v>0.5</v>
      </c>
    </row>
    <row r="26" spans="1:6" ht="12.75">
      <c r="A26" s="1"/>
      <c r="B26" s="12" t="s">
        <v>96</v>
      </c>
      <c r="C26" s="16" t="s">
        <v>0</v>
      </c>
      <c r="D26" s="16">
        <v>9</v>
      </c>
      <c r="E26" s="16"/>
      <c r="F26" s="23">
        <f>SUM(C26:E26)</f>
        <v>9</v>
      </c>
    </row>
    <row r="27" spans="1:6" ht="12.75">
      <c r="A27" s="1"/>
      <c r="B27" s="12" t="s">
        <v>20</v>
      </c>
      <c r="C27" s="16">
        <v>1.5</v>
      </c>
      <c r="D27" s="16">
        <v>0</v>
      </c>
      <c r="E27" s="16"/>
      <c r="F27" s="23">
        <f t="shared" si="0"/>
        <v>1.5</v>
      </c>
    </row>
    <row r="28" spans="1:6" ht="12.75">
      <c r="A28" s="1"/>
      <c r="B28" s="12" t="s">
        <v>21</v>
      </c>
      <c r="C28" s="16">
        <v>17</v>
      </c>
      <c r="D28" s="16">
        <v>16</v>
      </c>
      <c r="E28" s="54">
        <v>16</v>
      </c>
      <c r="F28" s="32">
        <f t="shared" si="0"/>
        <v>49</v>
      </c>
    </row>
    <row r="29" spans="1:6" ht="12.75">
      <c r="A29" s="1"/>
      <c r="B29" s="12" t="s">
        <v>102</v>
      </c>
      <c r="C29" s="16" t="s">
        <v>0</v>
      </c>
      <c r="D29" s="16">
        <v>1</v>
      </c>
      <c r="E29" s="16"/>
      <c r="F29" s="23">
        <f>SUM(C29:E29)</f>
        <v>1</v>
      </c>
    </row>
    <row r="30" spans="1:6" ht="12.75">
      <c r="A30" s="1"/>
      <c r="B30" s="12" t="s">
        <v>145</v>
      </c>
      <c r="C30" s="16"/>
      <c r="D30" s="16"/>
      <c r="E30" s="16">
        <v>9.5</v>
      </c>
      <c r="F30" s="23">
        <f>SUM(C30:E30)</f>
        <v>9.5</v>
      </c>
    </row>
    <row r="31" spans="1:6" ht="12.75">
      <c r="A31" s="1"/>
      <c r="B31" s="12" t="s">
        <v>98</v>
      </c>
      <c r="C31" s="16" t="s">
        <v>0</v>
      </c>
      <c r="D31" s="16">
        <v>21</v>
      </c>
      <c r="E31" s="16">
        <v>12</v>
      </c>
      <c r="F31" s="23">
        <f>SUM(C31:E31)</f>
        <v>33</v>
      </c>
    </row>
    <row r="32" spans="1:6" ht="12.75">
      <c r="A32" s="1"/>
      <c r="B32" s="12" t="s">
        <v>22</v>
      </c>
      <c r="C32" s="17">
        <v>1</v>
      </c>
      <c r="D32" s="17"/>
      <c r="E32" s="17">
        <v>3</v>
      </c>
      <c r="F32" s="23">
        <f t="shared" si="0"/>
        <v>4</v>
      </c>
    </row>
    <row r="33" spans="1:6" ht="12.75">
      <c r="A33" s="1"/>
      <c r="B33" s="12" t="s">
        <v>23</v>
      </c>
      <c r="C33" s="17">
        <v>16.25</v>
      </c>
      <c r="D33" s="17"/>
      <c r="E33" s="17"/>
      <c r="F33" s="23">
        <f t="shared" si="0"/>
        <v>16.25</v>
      </c>
    </row>
    <row r="34" spans="1:6" ht="12.75">
      <c r="A34" s="1"/>
      <c r="B34" s="12" t="s">
        <v>24</v>
      </c>
      <c r="C34" s="17">
        <v>18.25</v>
      </c>
      <c r="D34" s="32">
        <v>22.666</v>
      </c>
      <c r="E34" s="17"/>
      <c r="F34" s="23">
        <f t="shared" si="0"/>
        <v>40.916</v>
      </c>
    </row>
    <row r="35" spans="1:6" ht="12.75">
      <c r="A35" s="1"/>
      <c r="B35" s="9" t="s">
        <v>25</v>
      </c>
      <c r="C35" s="18">
        <f>SUM(C4:C34)</f>
        <v>162.5</v>
      </c>
      <c r="D35" s="18">
        <f>SUM(D4:D34)</f>
        <v>175.495</v>
      </c>
      <c r="E35" s="18">
        <f>SUM(E4:E34)</f>
        <v>128</v>
      </c>
      <c r="F35" s="23">
        <f t="shared" si="0"/>
        <v>465.995</v>
      </c>
    </row>
    <row r="36" spans="1:6" ht="12.75">
      <c r="A36" s="1"/>
      <c r="B36" s="1"/>
      <c r="C36" s="1" t="s">
        <v>148</v>
      </c>
      <c r="D36" s="1" t="s">
        <v>148</v>
      </c>
      <c r="E36" s="1" t="s">
        <v>0</v>
      </c>
      <c r="F36" s="1">
        <v>440</v>
      </c>
    </row>
    <row r="37" spans="1:6" ht="12.75">
      <c r="A37" s="1" t="s">
        <v>147</v>
      </c>
      <c r="B37" s="1"/>
      <c r="C37" s="1"/>
      <c r="D37" s="1"/>
      <c r="E37" s="1"/>
      <c r="F37" s="1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22">
      <selection activeCell="G33" sqref="G33"/>
    </sheetView>
  </sheetViews>
  <sheetFormatPr defaultColWidth="9.33203125" defaultRowHeight="12.75"/>
  <cols>
    <col min="2" max="2" width="32" style="0" customWidth="1"/>
    <col min="8" max="8" width="9.33203125" style="34" customWidth="1"/>
  </cols>
  <sheetData>
    <row r="1" spans="1:7" ht="12.75">
      <c r="A1" s="3" t="s">
        <v>0</v>
      </c>
      <c r="B1" s="1"/>
      <c r="C1" s="1"/>
      <c r="D1" s="1"/>
      <c r="E1" s="1"/>
      <c r="F1" s="1"/>
      <c r="G1" s="1"/>
    </row>
    <row r="2" spans="1:7" ht="12.75">
      <c r="A2" s="20">
        <v>0</v>
      </c>
      <c r="B2" s="1" t="s">
        <v>1</v>
      </c>
      <c r="C2" s="1"/>
      <c r="D2" s="1"/>
      <c r="E2" s="1"/>
      <c r="F2" s="1"/>
      <c r="G2" s="1"/>
    </row>
    <row r="3" spans="1:7" ht="25.5">
      <c r="A3" s="6"/>
      <c r="B3" s="6" t="s">
        <v>26</v>
      </c>
      <c r="C3" s="6" t="s">
        <v>3</v>
      </c>
      <c r="D3" s="6" t="s">
        <v>27</v>
      </c>
      <c r="E3" s="6" t="s">
        <v>28</v>
      </c>
      <c r="F3" s="6" t="s">
        <v>140</v>
      </c>
      <c r="G3" s="7" t="s">
        <v>4</v>
      </c>
    </row>
    <row r="4" spans="1:7" ht="12.75">
      <c r="A4" s="1"/>
      <c r="B4" s="12" t="s">
        <v>29</v>
      </c>
      <c r="C4" s="16">
        <v>9.25</v>
      </c>
      <c r="D4" s="2">
        <v>18</v>
      </c>
      <c r="E4" s="2">
        <v>9.5</v>
      </c>
      <c r="F4" s="2"/>
      <c r="G4" s="8">
        <f>SUM(C4:F4)</f>
        <v>36.75</v>
      </c>
    </row>
    <row r="5" spans="1:7" ht="12.75">
      <c r="A5" s="1"/>
      <c r="B5" s="12" t="s">
        <v>30</v>
      </c>
      <c r="C5" s="16">
        <v>13.75</v>
      </c>
      <c r="D5" s="2"/>
      <c r="E5" s="2">
        <v>11.75</v>
      </c>
      <c r="F5" s="2">
        <v>1.75</v>
      </c>
      <c r="G5" s="8">
        <f aca="true" t="shared" si="0" ref="G5:G31">SUM(C5:F5)</f>
        <v>27.25</v>
      </c>
    </row>
    <row r="6" spans="1:7" ht="12.75">
      <c r="A6" s="1"/>
      <c r="B6" s="12" t="s">
        <v>136</v>
      </c>
      <c r="C6" s="16" t="s">
        <v>0</v>
      </c>
      <c r="D6" s="2"/>
      <c r="E6" s="2">
        <v>17.75</v>
      </c>
      <c r="F6" s="2"/>
      <c r="G6" s="8">
        <f t="shared" si="0"/>
        <v>17.75</v>
      </c>
    </row>
    <row r="7" spans="1:7" ht="12.75">
      <c r="A7" s="1"/>
      <c r="B7" s="12" t="s">
        <v>31</v>
      </c>
      <c r="C7" s="16">
        <v>12.75</v>
      </c>
      <c r="D7" s="2">
        <v>7.667</v>
      </c>
      <c r="E7" s="2">
        <v>14.25</v>
      </c>
      <c r="F7" s="2">
        <v>6.333</v>
      </c>
      <c r="G7" s="8">
        <f t="shared" si="0"/>
        <v>41</v>
      </c>
    </row>
    <row r="8" spans="1:7" ht="12.75">
      <c r="A8" s="1"/>
      <c r="B8" s="12" t="s">
        <v>32</v>
      </c>
      <c r="C8" s="16">
        <v>22</v>
      </c>
      <c r="D8" s="2">
        <v>16</v>
      </c>
      <c r="E8" s="2"/>
      <c r="F8" s="2"/>
      <c r="G8" s="8">
        <f t="shared" si="0"/>
        <v>38</v>
      </c>
    </row>
    <row r="9" spans="1:7" ht="12.75">
      <c r="A9" s="1"/>
      <c r="B9" s="12" t="s">
        <v>33</v>
      </c>
      <c r="C9" s="16">
        <v>17</v>
      </c>
      <c r="D9" s="2"/>
      <c r="E9" s="2"/>
      <c r="F9" s="2">
        <v>2</v>
      </c>
      <c r="G9" s="8">
        <f t="shared" si="0"/>
        <v>19</v>
      </c>
    </row>
    <row r="10" spans="1:7" ht="12.75">
      <c r="A10" s="1"/>
      <c r="B10" s="12" t="s">
        <v>34</v>
      </c>
      <c r="C10" s="16">
        <v>10.25</v>
      </c>
      <c r="D10" s="2"/>
      <c r="E10" s="2"/>
      <c r="F10" s="2"/>
      <c r="G10" s="8">
        <f t="shared" si="0"/>
        <v>10.25</v>
      </c>
    </row>
    <row r="11" spans="1:7" ht="12.75">
      <c r="A11" s="1"/>
      <c r="B11" s="12" t="s">
        <v>138</v>
      </c>
      <c r="C11" s="16" t="s">
        <v>0</v>
      </c>
      <c r="D11" s="2" t="s">
        <v>0</v>
      </c>
      <c r="E11" s="2">
        <v>6</v>
      </c>
      <c r="F11" s="2">
        <v>0</v>
      </c>
      <c r="G11" s="8">
        <f t="shared" si="0"/>
        <v>6</v>
      </c>
    </row>
    <row r="12" spans="1:7" ht="12.75">
      <c r="A12" s="1"/>
      <c r="B12" s="12" t="s">
        <v>89</v>
      </c>
      <c r="C12" s="16" t="s">
        <v>0</v>
      </c>
      <c r="D12" s="2">
        <v>9.667</v>
      </c>
      <c r="E12" s="2"/>
      <c r="F12" s="2">
        <v>2.75</v>
      </c>
      <c r="G12" s="8">
        <f t="shared" si="0"/>
        <v>12.417</v>
      </c>
    </row>
    <row r="13" spans="1:7" ht="12.75">
      <c r="A13" s="1"/>
      <c r="B13" s="12" t="s">
        <v>35</v>
      </c>
      <c r="C13" s="16">
        <v>3</v>
      </c>
      <c r="D13" s="2"/>
      <c r="E13" s="2"/>
      <c r="F13" s="2"/>
      <c r="G13" s="8">
        <f t="shared" si="0"/>
        <v>3</v>
      </c>
    </row>
    <row r="14" spans="1:7" ht="12.75">
      <c r="A14" s="1"/>
      <c r="B14" s="12" t="s">
        <v>36</v>
      </c>
      <c r="C14" s="16">
        <v>13</v>
      </c>
      <c r="D14" s="2">
        <v>12</v>
      </c>
      <c r="E14" s="2"/>
      <c r="F14" s="2"/>
      <c r="G14" s="8">
        <f t="shared" si="0"/>
        <v>25</v>
      </c>
    </row>
    <row r="15" spans="1:7" ht="12.75">
      <c r="A15" s="1"/>
      <c r="B15" s="12" t="s">
        <v>137</v>
      </c>
      <c r="C15" s="16" t="s">
        <v>0</v>
      </c>
      <c r="D15" s="2" t="s">
        <v>0</v>
      </c>
      <c r="E15" s="2">
        <v>3</v>
      </c>
      <c r="F15" s="2">
        <v>4.5</v>
      </c>
      <c r="G15" s="8">
        <f t="shared" si="0"/>
        <v>7.5</v>
      </c>
    </row>
    <row r="16" spans="1:7" ht="12.75">
      <c r="A16" s="1"/>
      <c r="B16" s="12" t="s">
        <v>37</v>
      </c>
      <c r="C16" s="16">
        <v>10.75</v>
      </c>
      <c r="D16" s="2">
        <v>11.667</v>
      </c>
      <c r="E16" s="2"/>
      <c r="F16" s="2">
        <v>6.75</v>
      </c>
      <c r="G16" s="8">
        <f t="shared" si="0"/>
        <v>29.167</v>
      </c>
    </row>
    <row r="17" spans="1:7" ht="12.75">
      <c r="A17" s="1"/>
      <c r="B17" s="12" t="s">
        <v>38</v>
      </c>
      <c r="C17" s="16">
        <v>23</v>
      </c>
      <c r="D17" s="2"/>
      <c r="E17" s="2">
        <v>18.75</v>
      </c>
      <c r="F17" s="2">
        <v>5.75</v>
      </c>
      <c r="G17" s="8">
        <f t="shared" si="0"/>
        <v>47.5</v>
      </c>
    </row>
    <row r="18" spans="1:8" ht="12.75">
      <c r="A18" s="1"/>
      <c r="B18" s="12" t="s">
        <v>39</v>
      </c>
      <c r="C18" s="16">
        <v>20.25</v>
      </c>
      <c r="D18" s="2">
        <v>21.333</v>
      </c>
      <c r="E18" s="2">
        <v>15</v>
      </c>
      <c r="F18" s="2">
        <v>5</v>
      </c>
      <c r="G18" s="8">
        <f t="shared" si="0"/>
        <v>61.583</v>
      </c>
      <c r="H18" s="34" t="s">
        <v>0</v>
      </c>
    </row>
    <row r="19" spans="1:7" ht="12.75">
      <c r="A19" s="1"/>
      <c r="B19" s="12" t="s">
        <v>88</v>
      </c>
      <c r="C19" s="16" t="s">
        <v>0</v>
      </c>
      <c r="D19" s="2">
        <v>6</v>
      </c>
      <c r="E19" s="2" t="s">
        <v>0</v>
      </c>
      <c r="F19" s="2"/>
      <c r="G19" s="8">
        <f>SUM(C19:F19)</f>
        <v>6</v>
      </c>
    </row>
    <row r="20" spans="1:7" ht="12.75">
      <c r="A20" s="1"/>
      <c r="B20" s="12" t="s">
        <v>141</v>
      </c>
      <c r="C20" s="16" t="s">
        <v>0</v>
      </c>
      <c r="D20" s="2" t="s">
        <v>0</v>
      </c>
      <c r="E20" s="2" t="s">
        <v>0</v>
      </c>
      <c r="F20" s="2">
        <v>3</v>
      </c>
      <c r="G20" s="8">
        <f t="shared" si="0"/>
        <v>3</v>
      </c>
    </row>
    <row r="21" spans="1:7" ht="12.75">
      <c r="A21" s="1"/>
      <c r="B21" s="12" t="s">
        <v>92</v>
      </c>
      <c r="C21" s="16" t="s">
        <v>0</v>
      </c>
      <c r="D21" s="2">
        <v>2.333</v>
      </c>
      <c r="E21" s="2" t="s">
        <v>0</v>
      </c>
      <c r="F21" s="2"/>
      <c r="G21" s="8">
        <f t="shared" si="0"/>
        <v>2.333</v>
      </c>
    </row>
    <row r="22" spans="1:7" ht="12.75">
      <c r="A22" s="1"/>
      <c r="B22" s="12" t="s">
        <v>40</v>
      </c>
      <c r="C22" s="16">
        <v>14</v>
      </c>
      <c r="D22" s="2">
        <v>16.5</v>
      </c>
      <c r="E22" s="2" t="s">
        <v>0</v>
      </c>
      <c r="F22" s="2">
        <v>2.5</v>
      </c>
      <c r="G22" s="8">
        <f t="shared" si="0"/>
        <v>33</v>
      </c>
    </row>
    <row r="23" spans="1:8" ht="12.75">
      <c r="A23" s="1"/>
      <c r="B23" s="12" t="s">
        <v>41</v>
      </c>
      <c r="C23" s="16">
        <v>23</v>
      </c>
      <c r="D23" s="2">
        <v>20.667</v>
      </c>
      <c r="E23" s="2">
        <v>22</v>
      </c>
      <c r="F23" s="2">
        <v>4.333</v>
      </c>
      <c r="G23" s="8">
        <f t="shared" si="0"/>
        <v>70</v>
      </c>
      <c r="H23" s="34" t="s">
        <v>105</v>
      </c>
    </row>
    <row r="24" spans="1:8" ht="12.75">
      <c r="A24" s="1"/>
      <c r="B24" s="21" t="s">
        <v>42</v>
      </c>
      <c r="C24" s="22">
        <v>33</v>
      </c>
      <c r="D24" s="28">
        <v>33</v>
      </c>
      <c r="E24" s="28">
        <v>24.75</v>
      </c>
      <c r="F24" s="28">
        <v>19</v>
      </c>
      <c r="G24" s="28">
        <f t="shared" si="0"/>
        <v>109.75</v>
      </c>
      <c r="H24" s="34" t="s">
        <v>104</v>
      </c>
    </row>
    <row r="25" spans="1:7" ht="12.75">
      <c r="A25" s="1"/>
      <c r="B25" s="12" t="s">
        <v>43</v>
      </c>
      <c r="C25" s="16">
        <v>6</v>
      </c>
      <c r="D25" s="2"/>
      <c r="E25" s="2" t="s">
        <v>0</v>
      </c>
      <c r="F25" s="2">
        <v>0.5</v>
      </c>
      <c r="G25" s="8">
        <f t="shared" si="0"/>
        <v>6.5</v>
      </c>
    </row>
    <row r="26" spans="1:7" ht="12.75">
      <c r="A26" s="1"/>
      <c r="B26" s="12" t="s">
        <v>87</v>
      </c>
      <c r="C26" s="16" t="s">
        <v>0</v>
      </c>
      <c r="D26" s="2">
        <v>20</v>
      </c>
      <c r="E26" s="2">
        <v>22.75</v>
      </c>
      <c r="F26" s="2">
        <v>8</v>
      </c>
      <c r="G26" s="8">
        <f t="shared" si="0"/>
        <v>50.75</v>
      </c>
    </row>
    <row r="27" spans="1:7" ht="12.75">
      <c r="A27" s="1"/>
      <c r="B27" s="12" t="s">
        <v>91</v>
      </c>
      <c r="C27" s="16" t="s">
        <v>0</v>
      </c>
      <c r="D27" s="2">
        <v>11.167</v>
      </c>
      <c r="E27" s="2">
        <v>10</v>
      </c>
      <c r="F27" s="2">
        <v>0</v>
      </c>
      <c r="G27" s="8">
        <f t="shared" si="0"/>
        <v>21.167</v>
      </c>
    </row>
    <row r="28" spans="1:7" ht="12" customHeight="1">
      <c r="A28" s="1"/>
      <c r="B28" s="12" t="s">
        <v>139</v>
      </c>
      <c r="C28" s="17">
        <v>14.25</v>
      </c>
      <c r="D28" s="2">
        <v>14.333</v>
      </c>
      <c r="E28" s="2">
        <v>14.25</v>
      </c>
      <c r="F28" s="2">
        <v>3.5</v>
      </c>
      <c r="G28" s="8">
        <f t="shared" si="0"/>
        <v>46.333</v>
      </c>
    </row>
    <row r="29" spans="1:7" ht="12" customHeight="1">
      <c r="A29" s="1"/>
      <c r="B29" s="12" t="s">
        <v>44</v>
      </c>
      <c r="C29" s="17">
        <v>14.25</v>
      </c>
      <c r="D29" s="2">
        <v>14.333</v>
      </c>
      <c r="E29" s="2"/>
      <c r="F29" s="2">
        <v>4.5</v>
      </c>
      <c r="G29" s="8">
        <f t="shared" si="0"/>
        <v>33.083</v>
      </c>
    </row>
    <row r="30" spans="1:7" ht="12.75">
      <c r="A30" s="1"/>
      <c r="B30" s="12" t="s">
        <v>90</v>
      </c>
      <c r="C30" s="17" t="s">
        <v>0</v>
      </c>
      <c r="D30" s="2">
        <v>11</v>
      </c>
      <c r="E30" s="2">
        <v>9.25</v>
      </c>
      <c r="F30" s="2"/>
      <c r="G30" s="8">
        <f t="shared" si="0"/>
        <v>20.25</v>
      </c>
    </row>
    <row r="31" spans="1:8" ht="12.75">
      <c r="A31" s="1"/>
      <c r="B31" s="12" t="s">
        <v>45</v>
      </c>
      <c r="C31" s="16">
        <v>19.75</v>
      </c>
      <c r="D31" s="2">
        <v>17.667</v>
      </c>
      <c r="E31" s="2">
        <v>23</v>
      </c>
      <c r="F31" s="2">
        <v>5.333</v>
      </c>
      <c r="G31" s="8">
        <f t="shared" si="0"/>
        <v>65.75</v>
      </c>
      <c r="H31" s="34" t="s">
        <v>106</v>
      </c>
    </row>
    <row r="32" spans="1:17" ht="12.75">
      <c r="A32" s="1"/>
      <c r="B32" s="9" t="s">
        <v>25</v>
      </c>
      <c r="C32" s="18">
        <f>SUM(C4:C31)</f>
        <v>279.25</v>
      </c>
      <c r="D32" s="18">
        <f>SUM(D4:D31)</f>
        <v>263.334</v>
      </c>
      <c r="E32" s="18">
        <f>SUM(E4:E31)</f>
        <v>222</v>
      </c>
      <c r="F32" s="18">
        <f>SUM(F4:F31)</f>
        <v>85.499</v>
      </c>
      <c r="G32" s="19">
        <f>SUM(G4:G31)</f>
        <v>850.083</v>
      </c>
      <c r="H32" s="49"/>
      <c r="I32" s="18"/>
      <c r="J32" s="18"/>
      <c r="K32" s="18"/>
      <c r="L32" s="18"/>
      <c r="M32" s="18"/>
      <c r="N32" s="18"/>
      <c r="O32" s="18"/>
      <c r="P32" s="18"/>
      <c r="Q32" s="18"/>
    </row>
    <row r="33" spans="1:7" ht="12.75">
      <c r="A33" s="1"/>
      <c r="B33" s="1"/>
      <c r="C33" s="1"/>
      <c r="D33" s="2">
        <v>250</v>
      </c>
      <c r="E33" s="1"/>
      <c r="F33" s="1"/>
      <c r="G33" s="1"/>
    </row>
    <row r="34" spans="1:7" ht="12.75">
      <c r="A34" s="1" t="s">
        <v>143</v>
      </c>
      <c r="B34" s="1"/>
      <c r="C34" s="1"/>
      <c r="D34" s="2"/>
      <c r="E34" s="1"/>
      <c r="F34" s="1"/>
      <c r="G34" s="1"/>
    </row>
    <row r="35" spans="1:7" ht="12.75">
      <c r="A35" s="1" t="s">
        <v>142</v>
      </c>
      <c r="B35" s="1"/>
      <c r="C35" s="1"/>
      <c r="D35" s="1"/>
      <c r="E35" s="1"/>
      <c r="F35" s="1"/>
      <c r="G35" s="1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1" sqref="A1"/>
    </sheetView>
  </sheetViews>
  <sheetFormatPr defaultColWidth="9.33203125" defaultRowHeight="12.75"/>
  <cols>
    <col min="1" max="1" width="6.33203125" style="0" customWidth="1"/>
    <col min="2" max="2" width="27.83203125" style="0" customWidth="1"/>
    <col min="3" max="3" width="12.5" style="0" customWidth="1"/>
    <col min="10" max="10" width="9.33203125" style="34" customWidth="1"/>
    <col min="11" max="11" width="14.16015625" style="0" bestFit="1" customWidth="1"/>
    <col min="12" max="12" width="16" style="0" bestFit="1" customWidth="1"/>
    <col min="13" max="13" width="13" style="0" bestFit="1" customWidth="1"/>
    <col min="14" max="14" width="14.16015625" style="0" customWidth="1"/>
  </cols>
  <sheetData>
    <row r="1" spans="1:9" ht="13.5" customHeight="1">
      <c r="A1" s="48">
        <v>30</v>
      </c>
      <c r="B1" s="1" t="s">
        <v>1</v>
      </c>
      <c r="C1" s="1"/>
      <c r="D1" s="1"/>
      <c r="E1" s="1"/>
      <c r="F1" s="1"/>
      <c r="G1" s="1"/>
      <c r="H1" s="1"/>
      <c r="I1" s="1"/>
    </row>
    <row r="2" spans="1:14" ht="25.5">
      <c r="A2" s="6"/>
      <c r="B2" s="6" t="s">
        <v>26</v>
      </c>
      <c r="C2" s="6" t="s">
        <v>3</v>
      </c>
      <c r="D2" s="6" t="s">
        <v>27</v>
      </c>
      <c r="E2" s="6" t="s">
        <v>28</v>
      </c>
      <c r="F2" s="6" t="s">
        <v>46</v>
      </c>
      <c r="G2" s="6" t="s">
        <v>47</v>
      </c>
      <c r="H2" s="7" t="s">
        <v>4</v>
      </c>
      <c r="I2" s="7" t="s">
        <v>132</v>
      </c>
      <c r="J2" s="36" t="s">
        <v>115</v>
      </c>
      <c r="K2" s="37" t="s">
        <v>116</v>
      </c>
      <c r="L2" s="41" t="s">
        <v>48</v>
      </c>
      <c r="M2" s="37" t="s">
        <v>128</v>
      </c>
      <c r="N2" s="37" t="s">
        <v>135</v>
      </c>
    </row>
    <row r="3" spans="1:13" ht="12.75">
      <c r="A3" s="1"/>
      <c r="B3" s="12" t="s">
        <v>49</v>
      </c>
      <c r="C3" s="2">
        <v>17</v>
      </c>
      <c r="D3" s="2">
        <v>15</v>
      </c>
      <c r="E3" s="28">
        <v>19.25</v>
      </c>
      <c r="F3" s="2">
        <v>16.75</v>
      </c>
      <c r="G3" s="2">
        <v>11</v>
      </c>
      <c r="H3" s="8">
        <f aca="true" t="shared" si="0" ref="H3:H33">SUM(C3:G3)</f>
        <v>79</v>
      </c>
      <c r="I3" s="5">
        <f>ROUND((H3*bodne_muzi),2)</f>
        <v>2370</v>
      </c>
      <c r="J3" s="34" t="s">
        <v>106</v>
      </c>
      <c r="K3" s="42">
        <f>bonus*H3</f>
        <v>508.6636493568366</v>
      </c>
      <c r="L3" s="39">
        <f>I3+K3</f>
        <v>2878.6636493568367</v>
      </c>
      <c r="M3" s="46">
        <f>ROUND(L3,0)</f>
        <v>2879</v>
      </c>
    </row>
    <row r="4" spans="1:13" ht="12.75">
      <c r="A4" s="1"/>
      <c r="B4" s="12" t="s">
        <v>50</v>
      </c>
      <c r="C4" s="2">
        <v>0</v>
      </c>
      <c r="D4" s="2"/>
      <c r="E4" s="2"/>
      <c r="F4" s="2"/>
      <c r="G4" s="2">
        <v>0</v>
      </c>
      <c r="H4" s="8">
        <f t="shared" si="0"/>
        <v>0</v>
      </c>
      <c r="I4" s="5">
        <f aca="true" t="shared" si="1" ref="I4:I33">ROUND((H4*bodne_muzi),2)</f>
        <v>0</v>
      </c>
      <c r="K4" s="42">
        <f aca="true" t="shared" si="2" ref="K4:K32">bonus*H4</f>
        <v>0</v>
      </c>
      <c r="L4" s="39">
        <f aca="true" t="shared" si="3" ref="L4:L32">I4+K4</f>
        <v>0</v>
      </c>
      <c r="M4" s="46">
        <f aca="true" t="shared" si="4" ref="M4:M32">ROUND(L4,0)</f>
        <v>0</v>
      </c>
    </row>
    <row r="5" spans="1:13" ht="12.75">
      <c r="A5" s="1"/>
      <c r="B5" s="12" t="s">
        <v>51</v>
      </c>
      <c r="C5" s="2"/>
      <c r="D5" s="2">
        <v>9</v>
      </c>
      <c r="E5" s="2">
        <v>8</v>
      </c>
      <c r="F5" s="2">
        <v>11</v>
      </c>
      <c r="G5" s="2"/>
      <c r="H5" s="8">
        <f t="shared" si="0"/>
        <v>28</v>
      </c>
      <c r="I5" s="5">
        <f t="shared" si="1"/>
        <v>840</v>
      </c>
      <c r="K5" s="42">
        <f t="shared" si="2"/>
        <v>180.28585040495474</v>
      </c>
      <c r="L5" s="39">
        <f t="shared" si="3"/>
        <v>1020.2858504049548</v>
      </c>
      <c r="M5" s="46">
        <f t="shared" si="4"/>
        <v>1020</v>
      </c>
    </row>
    <row r="6" spans="1:13" ht="12.75">
      <c r="A6" s="1"/>
      <c r="B6" s="12" t="s">
        <v>52</v>
      </c>
      <c r="C6" s="2">
        <v>7.75</v>
      </c>
      <c r="D6" s="2">
        <v>13.5</v>
      </c>
      <c r="E6" s="2">
        <v>11.25</v>
      </c>
      <c r="F6" s="2">
        <v>0</v>
      </c>
      <c r="G6" s="2">
        <v>11</v>
      </c>
      <c r="H6" s="8">
        <f t="shared" si="0"/>
        <v>43.5</v>
      </c>
      <c r="I6" s="5">
        <f t="shared" si="1"/>
        <v>1305</v>
      </c>
      <c r="K6" s="42">
        <f t="shared" si="2"/>
        <v>280.0869461648404</v>
      </c>
      <c r="L6" s="39">
        <f t="shared" si="3"/>
        <v>1585.0869461648404</v>
      </c>
      <c r="M6" s="46">
        <f t="shared" si="4"/>
        <v>1585</v>
      </c>
    </row>
    <row r="7" spans="1:13" ht="12.75">
      <c r="A7" s="1"/>
      <c r="B7" s="12" t="s">
        <v>53</v>
      </c>
      <c r="C7" s="2">
        <v>7.25</v>
      </c>
      <c r="D7" s="2"/>
      <c r="E7" s="2">
        <v>2.25</v>
      </c>
      <c r="F7" s="2">
        <v>2</v>
      </c>
      <c r="G7" s="2">
        <v>4</v>
      </c>
      <c r="H7" s="8">
        <f t="shared" si="0"/>
        <v>15.5</v>
      </c>
      <c r="I7" s="5">
        <f t="shared" si="1"/>
        <v>465</v>
      </c>
      <c r="K7" s="42">
        <f t="shared" si="2"/>
        <v>99.80109575988565</v>
      </c>
      <c r="L7" s="39">
        <f t="shared" si="3"/>
        <v>564.8010957598857</v>
      </c>
      <c r="M7" s="46">
        <f t="shared" si="4"/>
        <v>565</v>
      </c>
    </row>
    <row r="8" spans="1:13" ht="12.75">
      <c r="A8" s="1"/>
      <c r="B8" s="12" t="s">
        <v>54</v>
      </c>
      <c r="C8" s="2">
        <v>11.75</v>
      </c>
      <c r="D8" s="2">
        <v>12.25</v>
      </c>
      <c r="E8" s="2">
        <v>13.75</v>
      </c>
      <c r="F8" s="2">
        <v>0.5</v>
      </c>
      <c r="G8" s="2">
        <v>2.75</v>
      </c>
      <c r="H8" s="8">
        <f t="shared" si="0"/>
        <v>41</v>
      </c>
      <c r="I8" s="5">
        <f t="shared" si="1"/>
        <v>1230</v>
      </c>
      <c r="K8" s="42">
        <f t="shared" si="2"/>
        <v>263.9899952358266</v>
      </c>
      <c r="L8" s="39">
        <f t="shared" si="3"/>
        <v>1493.9899952358267</v>
      </c>
      <c r="M8" s="46">
        <f t="shared" si="4"/>
        <v>1494</v>
      </c>
    </row>
    <row r="9" spans="1:13" ht="12.75">
      <c r="A9" s="1"/>
      <c r="B9" s="12" t="s">
        <v>55</v>
      </c>
      <c r="C9" s="2">
        <v>8</v>
      </c>
      <c r="D9" s="2">
        <v>6</v>
      </c>
      <c r="E9" s="2">
        <v>8</v>
      </c>
      <c r="F9" s="2">
        <v>15</v>
      </c>
      <c r="G9" s="2">
        <v>12</v>
      </c>
      <c r="H9" s="8">
        <f t="shared" si="0"/>
        <v>49</v>
      </c>
      <c r="I9" s="5">
        <f t="shared" si="1"/>
        <v>1470</v>
      </c>
      <c r="K9" s="42">
        <f t="shared" si="2"/>
        <v>315.5002382086708</v>
      </c>
      <c r="L9" s="39">
        <f t="shared" si="3"/>
        <v>1785.500238208671</v>
      </c>
      <c r="M9" s="46">
        <f t="shared" si="4"/>
        <v>1786</v>
      </c>
    </row>
    <row r="10" spans="1:13" ht="12.75">
      <c r="A10" s="1"/>
      <c r="B10" s="12" t="s">
        <v>56</v>
      </c>
      <c r="C10" s="2">
        <v>9</v>
      </c>
      <c r="D10" s="2"/>
      <c r="E10" s="2">
        <v>11.75</v>
      </c>
      <c r="F10" s="2"/>
      <c r="G10" s="2">
        <v>26.75</v>
      </c>
      <c r="H10" s="8">
        <f t="shared" si="0"/>
        <v>47.5</v>
      </c>
      <c r="I10" s="5">
        <f t="shared" si="1"/>
        <v>1425</v>
      </c>
      <c r="K10" s="42">
        <f t="shared" si="2"/>
        <v>305.8420676512625</v>
      </c>
      <c r="L10" s="39">
        <f t="shared" si="3"/>
        <v>1730.8420676512624</v>
      </c>
      <c r="M10" s="46">
        <f t="shared" si="4"/>
        <v>1731</v>
      </c>
    </row>
    <row r="11" spans="1:13" ht="12.75">
      <c r="A11" s="1"/>
      <c r="B11" s="12" t="s">
        <v>57</v>
      </c>
      <c r="C11" s="2">
        <v>0</v>
      </c>
      <c r="D11" s="2"/>
      <c r="E11" s="2"/>
      <c r="F11" s="2">
        <v>0.5</v>
      </c>
      <c r="G11" s="2">
        <v>0</v>
      </c>
      <c r="H11" s="8">
        <f t="shared" si="0"/>
        <v>0.5</v>
      </c>
      <c r="I11" s="5">
        <f t="shared" si="1"/>
        <v>15</v>
      </c>
      <c r="K11" s="42">
        <f t="shared" si="2"/>
        <v>3.219390185802763</v>
      </c>
      <c r="L11" s="39">
        <f t="shared" si="3"/>
        <v>18.219390185802762</v>
      </c>
      <c r="M11" s="46">
        <f t="shared" si="4"/>
        <v>18</v>
      </c>
    </row>
    <row r="12" spans="1:13" ht="12.75">
      <c r="A12" s="1"/>
      <c r="B12" s="12" t="s">
        <v>93</v>
      </c>
      <c r="C12" s="2" t="s">
        <v>0</v>
      </c>
      <c r="D12" s="2"/>
      <c r="E12" s="2">
        <v>0</v>
      </c>
      <c r="F12" s="2"/>
      <c r="G12" s="2"/>
      <c r="H12" s="8">
        <f t="shared" si="0"/>
        <v>0</v>
      </c>
      <c r="I12" s="5">
        <f t="shared" si="1"/>
        <v>0</v>
      </c>
      <c r="K12" s="42">
        <f t="shared" si="2"/>
        <v>0</v>
      </c>
      <c r="L12" s="39">
        <f t="shared" si="3"/>
        <v>0</v>
      </c>
      <c r="M12" s="46">
        <f t="shared" si="4"/>
        <v>0</v>
      </c>
    </row>
    <row r="13" spans="1:13" ht="12.75">
      <c r="A13" s="1"/>
      <c r="B13" s="12" t="s">
        <v>58</v>
      </c>
      <c r="C13" s="2">
        <v>4.25</v>
      </c>
      <c r="D13" s="2">
        <v>3.25</v>
      </c>
      <c r="E13" s="2">
        <v>10.75</v>
      </c>
      <c r="F13" s="2">
        <v>0</v>
      </c>
      <c r="G13" s="2"/>
      <c r="H13" s="8">
        <f t="shared" si="0"/>
        <v>18.25</v>
      </c>
      <c r="I13" s="5">
        <f t="shared" si="1"/>
        <v>547.5</v>
      </c>
      <c r="K13" s="42">
        <f t="shared" si="2"/>
        <v>117.50774178180086</v>
      </c>
      <c r="L13" s="39">
        <f t="shared" si="3"/>
        <v>665.0077417818009</v>
      </c>
      <c r="M13" s="46">
        <f t="shared" si="4"/>
        <v>665</v>
      </c>
    </row>
    <row r="14" spans="1:13" ht="12.75">
      <c r="A14" s="1"/>
      <c r="B14" s="12" t="s">
        <v>59</v>
      </c>
      <c r="C14" s="2">
        <v>5</v>
      </c>
      <c r="D14" s="2">
        <v>7</v>
      </c>
      <c r="E14" s="2"/>
      <c r="F14" s="2"/>
      <c r="G14" s="2">
        <v>0</v>
      </c>
      <c r="H14" s="8">
        <f t="shared" si="0"/>
        <v>12</v>
      </c>
      <c r="I14" s="5">
        <f t="shared" si="1"/>
        <v>360</v>
      </c>
      <c r="K14" s="42">
        <f t="shared" si="2"/>
        <v>77.26536445926632</v>
      </c>
      <c r="L14" s="39">
        <f t="shared" si="3"/>
        <v>437.2653644592663</v>
      </c>
      <c r="M14" s="46">
        <f t="shared" si="4"/>
        <v>437</v>
      </c>
    </row>
    <row r="15" spans="1:13" ht="12.75">
      <c r="A15" s="1"/>
      <c r="B15" s="12" t="s">
        <v>60</v>
      </c>
      <c r="C15" s="2">
        <v>12</v>
      </c>
      <c r="D15" s="2">
        <v>8.5</v>
      </c>
      <c r="E15" s="2"/>
      <c r="F15" s="2">
        <v>11</v>
      </c>
      <c r="G15" s="2">
        <v>13</v>
      </c>
      <c r="H15" s="8">
        <f t="shared" si="0"/>
        <v>44.5</v>
      </c>
      <c r="I15" s="5">
        <f t="shared" si="1"/>
        <v>1335</v>
      </c>
      <c r="K15" s="42">
        <f t="shared" si="2"/>
        <v>286.5257265364459</v>
      </c>
      <c r="L15" s="39">
        <f t="shared" si="3"/>
        <v>1621.525726536446</v>
      </c>
      <c r="M15" s="46">
        <f t="shared" si="4"/>
        <v>1622</v>
      </c>
    </row>
    <row r="16" spans="1:13" ht="12.75">
      <c r="A16" s="1"/>
      <c r="B16" s="12" t="s">
        <v>61</v>
      </c>
      <c r="C16" s="2">
        <v>7</v>
      </c>
      <c r="D16" s="2">
        <v>3.5</v>
      </c>
      <c r="E16" s="2">
        <v>6.5</v>
      </c>
      <c r="F16" s="2">
        <v>2.5</v>
      </c>
      <c r="G16" s="2">
        <v>1</v>
      </c>
      <c r="H16" s="8">
        <f t="shared" si="0"/>
        <v>20.5</v>
      </c>
      <c r="I16" s="5">
        <f t="shared" si="1"/>
        <v>615</v>
      </c>
      <c r="K16" s="42">
        <f t="shared" si="2"/>
        <v>131.9949976179133</v>
      </c>
      <c r="L16" s="39">
        <f t="shared" si="3"/>
        <v>746.9949976179133</v>
      </c>
      <c r="M16" s="46">
        <f t="shared" si="4"/>
        <v>747</v>
      </c>
    </row>
    <row r="17" spans="1:13" ht="12.75">
      <c r="A17" s="1"/>
      <c r="B17" s="12" t="s">
        <v>62</v>
      </c>
      <c r="C17" s="2">
        <v>16.75</v>
      </c>
      <c r="D17" s="2"/>
      <c r="E17" s="2">
        <v>14.75</v>
      </c>
      <c r="F17" s="2">
        <v>21.75</v>
      </c>
      <c r="G17" s="28">
        <v>29.75</v>
      </c>
      <c r="H17" s="8">
        <f t="shared" si="0"/>
        <v>83</v>
      </c>
      <c r="I17" s="5">
        <f t="shared" si="1"/>
        <v>2490</v>
      </c>
      <c r="J17" s="34" t="s">
        <v>105</v>
      </c>
      <c r="K17" s="42">
        <f t="shared" si="2"/>
        <v>534.4187708432587</v>
      </c>
      <c r="L17" s="39">
        <f t="shared" si="3"/>
        <v>3024.4187708432587</v>
      </c>
      <c r="M17" s="46">
        <f t="shared" si="4"/>
        <v>3024</v>
      </c>
    </row>
    <row r="18" spans="1:13" ht="12.75">
      <c r="A18" s="1"/>
      <c r="B18" s="12" t="s">
        <v>63</v>
      </c>
      <c r="C18" s="2">
        <v>11.25</v>
      </c>
      <c r="D18" s="2">
        <v>12.75</v>
      </c>
      <c r="E18" s="2">
        <v>6</v>
      </c>
      <c r="F18" s="2">
        <v>16.75</v>
      </c>
      <c r="G18" s="2">
        <v>2</v>
      </c>
      <c r="H18" s="8">
        <f t="shared" si="0"/>
        <v>48.75</v>
      </c>
      <c r="I18" s="5">
        <f t="shared" si="1"/>
        <v>1462.5</v>
      </c>
      <c r="K18" s="42">
        <f t="shared" si="2"/>
        <v>313.8905431157694</v>
      </c>
      <c r="L18" s="39">
        <f t="shared" si="3"/>
        <v>1776.3905431157693</v>
      </c>
      <c r="M18" s="46">
        <f t="shared" si="4"/>
        <v>1776</v>
      </c>
    </row>
    <row r="19" spans="1:13" ht="12.75">
      <c r="A19" s="1"/>
      <c r="B19" s="14" t="s">
        <v>64</v>
      </c>
      <c r="C19" s="15">
        <v>24.75</v>
      </c>
      <c r="D19" s="26">
        <v>30.75</v>
      </c>
      <c r="E19" s="2">
        <v>18.75</v>
      </c>
      <c r="F19" s="28">
        <v>22.75</v>
      </c>
      <c r="G19" s="2">
        <v>20.75</v>
      </c>
      <c r="H19" s="15">
        <f t="shared" si="0"/>
        <v>117.75</v>
      </c>
      <c r="I19" s="5">
        <f t="shared" si="1"/>
        <v>3532.5</v>
      </c>
      <c r="J19" s="34" t="s">
        <v>104</v>
      </c>
      <c r="K19" s="42">
        <f t="shared" si="2"/>
        <v>758.1663887565508</v>
      </c>
      <c r="L19" s="39">
        <f t="shared" si="3"/>
        <v>4290.666388756551</v>
      </c>
      <c r="M19" s="46">
        <f t="shared" si="4"/>
        <v>4291</v>
      </c>
    </row>
    <row r="20" spans="1:13" ht="12.75">
      <c r="A20" s="1"/>
      <c r="B20" s="12" t="s">
        <v>95</v>
      </c>
      <c r="C20" s="2" t="s">
        <v>0</v>
      </c>
      <c r="D20" s="2" t="s">
        <v>0</v>
      </c>
      <c r="E20" s="2">
        <v>3</v>
      </c>
      <c r="F20" s="2" t="s">
        <v>0</v>
      </c>
      <c r="G20" s="2"/>
      <c r="H20" s="8">
        <f t="shared" si="0"/>
        <v>3</v>
      </c>
      <c r="I20" s="5">
        <f t="shared" si="1"/>
        <v>90</v>
      </c>
      <c r="K20" s="42">
        <f t="shared" si="2"/>
        <v>19.31634111481658</v>
      </c>
      <c r="L20" s="39">
        <f t="shared" si="3"/>
        <v>109.31634111481658</v>
      </c>
      <c r="M20" s="46">
        <f t="shared" si="4"/>
        <v>109</v>
      </c>
    </row>
    <row r="21" spans="1:13" ht="12.75">
      <c r="A21" s="1"/>
      <c r="B21" s="12" t="s">
        <v>65</v>
      </c>
      <c r="C21" s="2" t="s">
        <v>0</v>
      </c>
      <c r="D21" s="2">
        <v>0</v>
      </c>
      <c r="E21" s="2"/>
      <c r="F21" s="2" t="s">
        <v>0</v>
      </c>
      <c r="G21" s="2"/>
      <c r="H21" s="8">
        <f t="shared" si="0"/>
        <v>0</v>
      </c>
      <c r="I21" s="5">
        <f t="shared" si="1"/>
        <v>0</v>
      </c>
      <c r="K21" s="42">
        <f t="shared" si="2"/>
        <v>0</v>
      </c>
      <c r="L21" s="39">
        <f t="shared" si="3"/>
        <v>0</v>
      </c>
      <c r="M21" s="46">
        <f t="shared" si="4"/>
        <v>0</v>
      </c>
    </row>
    <row r="22" spans="1:13" ht="12.75">
      <c r="A22" s="1"/>
      <c r="B22" s="12" t="s">
        <v>66</v>
      </c>
      <c r="C22" s="2">
        <v>8</v>
      </c>
      <c r="D22" s="2">
        <v>1</v>
      </c>
      <c r="E22" s="2"/>
      <c r="F22" s="2">
        <v>6</v>
      </c>
      <c r="G22" s="2">
        <v>0</v>
      </c>
      <c r="H22" s="8">
        <f t="shared" si="0"/>
        <v>15</v>
      </c>
      <c r="I22" s="5">
        <f t="shared" si="1"/>
        <v>450</v>
      </c>
      <c r="K22" s="42">
        <f t="shared" si="2"/>
        <v>96.58170557408289</v>
      </c>
      <c r="L22" s="39">
        <f t="shared" si="3"/>
        <v>546.5817055740829</v>
      </c>
      <c r="M22" s="46">
        <f t="shared" si="4"/>
        <v>547</v>
      </c>
    </row>
    <row r="23" spans="1:13" ht="12.75">
      <c r="A23" s="1"/>
      <c r="B23" s="12" t="s">
        <v>67</v>
      </c>
      <c r="C23" s="2" t="s">
        <v>0</v>
      </c>
      <c r="D23" s="2">
        <v>6</v>
      </c>
      <c r="E23" s="2">
        <v>8</v>
      </c>
      <c r="F23" s="2">
        <v>20</v>
      </c>
      <c r="G23" s="2">
        <v>10</v>
      </c>
      <c r="H23" s="8">
        <f t="shared" si="0"/>
        <v>44</v>
      </c>
      <c r="I23" s="5">
        <f t="shared" si="1"/>
        <v>1320</v>
      </c>
      <c r="K23" s="42">
        <f t="shared" si="2"/>
        <v>283.30633635064316</v>
      </c>
      <c r="L23" s="39">
        <f t="shared" si="3"/>
        <v>1603.306336350643</v>
      </c>
      <c r="M23" s="46">
        <f t="shared" si="4"/>
        <v>1603</v>
      </c>
    </row>
    <row r="24" spans="1:13" ht="12.75">
      <c r="A24" s="1"/>
      <c r="B24" s="12" t="s">
        <v>113</v>
      </c>
      <c r="C24" s="2" t="s">
        <v>0</v>
      </c>
      <c r="D24" s="2" t="s">
        <v>0</v>
      </c>
      <c r="E24" s="2" t="s">
        <v>0</v>
      </c>
      <c r="F24" s="2" t="s">
        <v>0</v>
      </c>
      <c r="G24" s="2">
        <v>6</v>
      </c>
      <c r="H24" s="8">
        <f>SUM(C24:G24)</f>
        <v>6</v>
      </c>
      <c r="I24" s="5">
        <f t="shared" si="1"/>
        <v>180</v>
      </c>
      <c r="K24" s="42">
        <f t="shared" si="2"/>
        <v>38.63268222963316</v>
      </c>
      <c r="L24" s="39">
        <f t="shared" si="3"/>
        <v>218.63268222963316</v>
      </c>
      <c r="M24" s="46">
        <f t="shared" si="4"/>
        <v>219</v>
      </c>
    </row>
    <row r="25" spans="1:13" ht="12.75">
      <c r="A25" s="1"/>
      <c r="B25" s="12" t="s">
        <v>68</v>
      </c>
      <c r="C25" s="2">
        <v>0</v>
      </c>
      <c r="D25" s="2">
        <v>0</v>
      </c>
      <c r="E25" s="2">
        <v>2</v>
      </c>
      <c r="F25" s="2">
        <v>0</v>
      </c>
      <c r="G25" s="2">
        <v>6</v>
      </c>
      <c r="H25" s="8">
        <f t="shared" si="0"/>
        <v>8</v>
      </c>
      <c r="I25" s="5">
        <f t="shared" si="1"/>
        <v>240</v>
      </c>
      <c r="K25" s="42">
        <f t="shared" si="2"/>
        <v>51.51024297284421</v>
      </c>
      <c r="L25" s="39">
        <f t="shared" si="3"/>
        <v>291.5102429728442</v>
      </c>
      <c r="M25" s="46">
        <f t="shared" si="4"/>
        <v>292</v>
      </c>
    </row>
    <row r="26" spans="1:13" ht="12.75">
      <c r="A26" s="1"/>
      <c r="B26" s="12" t="s">
        <v>69</v>
      </c>
      <c r="C26" s="13">
        <v>2.25</v>
      </c>
      <c r="D26" s="2"/>
      <c r="E26" s="2"/>
      <c r="F26" s="2">
        <v>0.5</v>
      </c>
      <c r="G26" s="2">
        <v>1</v>
      </c>
      <c r="H26" s="8">
        <f t="shared" si="0"/>
        <v>3.75</v>
      </c>
      <c r="I26" s="5">
        <f t="shared" si="1"/>
        <v>112.5</v>
      </c>
      <c r="K26" s="42">
        <f t="shared" si="2"/>
        <v>24.145426393520722</v>
      </c>
      <c r="L26" s="39">
        <f t="shared" si="3"/>
        <v>136.64542639352072</v>
      </c>
      <c r="M26" s="46">
        <f t="shared" si="4"/>
        <v>137</v>
      </c>
    </row>
    <row r="27" spans="1:13" ht="12.75">
      <c r="A27" s="1"/>
      <c r="B27" s="12" t="s">
        <v>70</v>
      </c>
      <c r="C27" s="13">
        <v>7</v>
      </c>
      <c r="D27" s="2">
        <v>6</v>
      </c>
      <c r="E27" s="2">
        <v>6</v>
      </c>
      <c r="F27" s="2" t="s">
        <v>0</v>
      </c>
      <c r="G27" s="2">
        <v>9</v>
      </c>
      <c r="H27" s="8">
        <f t="shared" si="0"/>
        <v>28</v>
      </c>
      <c r="I27" s="5">
        <f t="shared" si="1"/>
        <v>840</v>
      </c>
      <c r="K27" s="42">
        <f t="shared" si="2"/>
        <v>180.28585040495474</v>
      </c>
      <c r="L27" s="39">
        <f t="shared" si="3"/>
        <v>1020.2858504049548</v>
      </c>
      <c r="M27" s="46">
        <f t="shared" si="4"/>
        <v>1020</v>
      </c>
    </row>
    <row r="28" spans="1:13" ht="12.75">
      <c r="A28" s="1"/>
      <c r="B28" s="12" t="s">
        <v>71</v>
      </c>
      <c r="C28" s="13">
        <v>0</v>
      </c>
      <c r="D28" s="2"/>
      <c r="E28" s="2"/>
      <c r="F28" s="2" t="s">
        <v>0</v>
      </c>
      <c r="G28" s="2"/>
      <c r="H28" s="8">
        <f t="shared" si="0"/>
        <v>0</v>
      </c>
      <c r="I28" s="5">
        <f t="shared" si="1"/>
        <v>0</v>
      </c>
      <c r="K28" s="42">
        <f t="shared" si="2"/>
        <v>0</v>
      </c>
      <c r="L28" s="39">
        <f t="shared" si="3"/>
        <v>0</v>
      </c>
      <c r="M28" s="46">
        <f t="shared" si="4"/>
        <v>0</v>
      </c>
    </row>
    <row r="29" spans="1:13" ht="12.75">
      <c r="A29" s="1"/>
      <c r="B29" s="12" t="s">
        <v>72</v>
      </c>
      <c r="C29" s="13">
        <v>4</v>
      </c>
      <c r="D29" s="2"/>
      <c r="E29" s="2">
        <v>7</v>
      </c>
      <c r="F29" s="2" t="s">
        <v>0</v>
      </c>
      <c r="G29" s="2"/>
      <c r="H29" s="8">
        <f t="shared" si="0"/>
        <v>11</v>
      </c>
      <c r="I29" s="5">
        <f t="shared" si="1"/>
        <v>330</v>
      </c>
      <c r="K29" s="42">
        <f t="shared" si="2"/>
        <v>70.82658408766079</v>
      </c>
      <c r="L29" s="39">
        <f t="shared" si="3"/>
        <v>400.82658408766076</v>
      </c>
      <c r="M29" s="46">
        <f t="shared" si="4"/>
        <v>401</v>
      </c>
    </row>
    <row r="30" spans="1:13" ht="12.75">
      <c r="A30" s="1"/>
      <c r="B30" s="12" t="s">
        <v>94</v>
      </c>
      <c r="C30" s="2" t="s">
        <v>0</v>
      </c>
      <c r="D30" s="2" t="s">
        <v>0</v>
      </c>
      <c r="E30" s="2">
        <v>0</v>
      </c>
      <c r="F30" s="2">
        <v>0.5</v>
      </c>
      <c r="G30" s="2">
        <v>0</v>
      </c>
      <c r="H30" s="8">
        <f t="shared" si="0"/>
        <v>0.5</v>
      </c>
      <c r="I30" s="5">
        <f t="shared" si="1"/>
        <v>15</v>
      </c>
      <c r="K30" s="42">
        <f t="shared" si="2"/>
        <v>3.219390185802763</v>
      </c>
      <c r="L30" s="39">
        <f t="shared" si="3"/>
        <v>18.219390185802762</v>
      </c>
      <c r="M30" s="46">
        <f t="shared" si="4"/>
        <v>18</v>
      </c>
    </row>
    <row r="31" spans="1:13" ht="12.75">
      <c r="A31" s="1"/>
      <c r="B31" s="12" t="s">
        <v>73</v>
      </c>
      <c r="C31" s="2">
        <v>7</v>
      </c>
      <c r="D31" s="2">
        <v>6</v>
      </c>
      <c r="E31" s="2">
        <v>6</v>
      </c>
      <c r="F31" s="2">
        <v>3</v>
      </c>
      <c r="G31" s="2"/>
      <c r="H31" s="8">
        <f t="shared" si="0"/>
        <v>22</v>
      </c>
      <c r="I31" s="5">
        <f t="shared" si="1"/>
        <v>660</v>
      </c>
      <c r="K31" s="42">
        <f t="shared" si="2"/>
        <v>141.65316817532158</v>
      </c>
      <c r="L31" s="39">
        <f t="shared" si="3"/>
        <v>801.6531681753215</v>
      </c>
      <c r="M31" s="46">
        <f t="shared" si="4"/>
        <v>802</v>
      </c>
    </row>
    <row r="32" spans="1:13" ht="12.75">
      <c r="A32" s="1"/>
      <c r="B32" s="12" t="s">
        <v>74</v>
      </c>
      <c r="C32" s="2">
        <v>1</v>
      </c>
      <c r="D32" s="2"/>
      <c r="E32" s="2"/>
      <c r="F32" s="2">
        <v>6</v>
      </c>
      <c r="G32" s="2">
        <v>4</v>
      </c>
      <c r="H32" s="8">
        <f t="shared" si="0"/>
        <v>11</v>
      </c>
      <c r="I32" s="5">
        <f t="shared" si="1"/>
        <v>330</v>
      </c>
      <c r="K32" s="42">
        <f t="shared" si="2"/>
        <v>70.82658408766079</v>
      </c>
      <c r="L32" s="39">
        <f t="shared" si="3"/>
        <v>400.82658408766076</v>
      </c>
      <c r="M32" s="46">
        <f t="shared" si="4"/>
        <v>401</v>
      </c>
    </row>
    <row r="33" spans="1:13" ht="16.5">
      <c r="A33" s="1"/>
      <c r="B33" s="9" t="s">
        <v>25</v>
      </c>
      <c r="C33" s="10">
        <f>SUM(C3:C32)</f>
        <v>171</v>
      </c>
      <c r="D33" s="10">
        <f>SUM(D3:D32)</f>
        <v>140.5</v>
      </c>
      <c r="E33" s="10">
        <f>SUM(E3:E32)</f>
        <v>163</v>
      </c>
      <c r="F33" s="10">
        <f>SUM(F3:F32)</f>
        <v>156.5</v>
      </c>
      <c r="G33" s="10">
        <f>SUM(G3:G32)</f>
        <v>170</v>
      </c>
      <c r="H33" s="11">
        <f t="shared" si="0"/>
        <v>801</v>
      </c>
      <c r="I33" s="27">
        <f t="shared" si="1"/>
        <v>24030</v>
      </c>
      <c r="K33" s="44">
        <f>SUM(K3:K32)</f>
        <v>5157.463077656026</v>
      </c>
      <c r="L33" s="45">
        <f>SUM(L3:L32)</f>
        <v>29187.463077656026</v>
      </c>
      <c r="M33" s="47">
        <f>SUM(M3:M32)</f>
        <v>29189</v>
      </c>
    </row>
    <row r="34" spans="1:9" ht="12.75">
      <c r="A34" s="1"/>
      <c r="B34" s="1"/>
      <c r="C34" s="1"/>
      <c r="D34" s="1"/>
      <c r="E34" s="2" t="s">
        <v>0</v>
      </c>
      <c r="F34" s="1"/>
      <c r="G34" s="1"/>
      <c r="H34" s="1"/>
      <c r="I34" s="1"/>
    </row>
    <row r="35" spans="1:9" ht="12.75">
      <c r="A35" s="1" t="s">
        <v>114</v>
      </c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9" spans="2:3" ht="12.75">
      <c r="B39" s="30" t="s">
        <v>117</v>
      </c>
      <c r="C39" s="40">
        <v>37000</v>
      </c>
    </row>
    <row r="40" spans="2:3" ht="12.75">
      <c r="B40" s="30" t="s">
        <v>118</v>
      </c>
      <c r="C40" s="40">
        <f>kc_muzi_soutez</f>
        <v>24030</v>
      </c>
    </row>
    <row r="41" spans="2:3" ht="12.75">
      <c r="B41" s="30" t="s">
        <v>119</v>
      </c>
      <c r="C41" s="40">
        <f>kc_zeny_soutez</f>
        <v>6212.5</v>
      </c>
    </row>
    <row r="42" spans="2:3" ht="12.75">
      <c r="B42" s="30" t="s">
        <v>120</v>
      </c>
      <c r="C42" s="40">
        <f>C39-C40-C41</f>
        <v>6757.5</v>
      </c>
    </row>
    <row r="43" spans="2:5" ht="12.75">
      <c r="B43" s="30" t="s">
        <v>121</v>
      </c>
      <c r="C43" s="38"/>
      <c r="D43" t="s">
        <v>122</v>
      </c>
      <c r="E43" t="s">
        <v>124</v>
      </c>
    </row>
    <row r="44" spans="2:5" ht="12.75">
      <c r="B44" s="30" t="s">
        <v>123</v>
      </c>
      <c r="C44" s="38"/>
      <c r="D44" t="s">
        <v>122</v>
      </c>
      <c r="E44" t="s">
        <v>125</v>
      </c>
    </row>
    <row r="45" spans="2:3" ht="12.75">
      <c r="B45" s="30" t="s">
        <v>126</v>
      </c>
      <c r="C45" s="39">
        <f>C42/(body_muzi_celkem+body_zeny_celkem)</f>
        <v>6.438780371605526</v>
      </c>
    </row>
    <row r="46" spans="2:3" ht="12.75">
      <c r="B46" s="30" t="s">
        <v>129</v>
      </c>
      <c r="C46" s="39">
        <f>bonus_muzi</f>
        <v>5157.463077656026</v>
      </c>
    </row>
    <row r="47" spans="2:3" ht="12.75">
      <c r="B47" s="30" t="s">
        <v>130</v>
      </c>
      <c r="C47" s="39">
        <f>bonus_zeny</f>
        <v>1600.036922343973</v>
      </c>
    </row>
    <row r="48" spans="2:4" ht="12.75">
      <c r="B48" s="30" t="s">
        <v>131</v>
      </c>
      <c r="C48" s="50">
        <f>kc_muzi_soutez+kc_zeny_soutez+bonus_muzi+bonus_zeny</f>
        <v>36999.99999999999</v>
      </c>
      <c r="D48" s="51"/>
    </row>
  </sheetData>
  <mergeCells count="1">
    <mergeCell ref="C48:D48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oddíl&amp;CRozpočet na rok 2003&amp;R&amp;"Arial Narrow,tučné"Bodné (muži II. liga)&amp;"Arial Narrow,obyčejné"
</oddHeader>
    <oddFooter>&amp;LHradec Králové, &amp;D (tisk)&amp;CList &amp;F (&amp;A)&amp;RSestavil ing. Pavel Rytíř, člen výboru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G2">
      <selection activeCell="L14" sqref="L14"/>
    </sheetView>
  </sheetViews>
  <sheetFormatPr defaultColWidth="9.33203125" defaultRowHeight="12.75"/>
  <cols>
    <col min="1" max="1" width="7.16015625" style="1" customWidth="1"/>
    <col min="2" max="2" width="29.16015625" style="1" customWidth="1"/>
    <col min="3" max="3" width="12.33203125" style="1" customWidth="1"/>
    <col min="4" max="8" width="9.33203125" style="1" customWidth="1"/>
    <col min="9" max="9" width="11.5" style="1" customWidth="1"/>
    <col min="10" max="10" width="7.66015625" style="35" customWidth="1"/>
    <col min="11" max="11" width="12.5" style="1" customWidth="1"/>
    <col min="12" max="12" width="13.83203125" style="1" customWidth="1"/>
    <col min="13" max="13" width="11.33203125" style="1" customWidth="1"/>
    <col min="14" max="14" width="14.16015625" style="0" customWidth="1"/>
    <col min="15" max="16384" width="31.66015625" style="1" customWidth="1"/>
  </cols>
  <sheetData>
    <row r="1" spans="1:2" ht="12.75">
      <c r="A1" s="4">
        <v>25</v>
      </c>
      <c r="B1" s="1" t="s">
        <v>1</v>
      </c>
    </row>
    <row r="2" spans="2:14" s="6" customFormat="1" ht="25.5">
      <c r="B2" s="6" t="s">
        <v>2</v>
      </c>
      <c r="C2" s="6" t="s">
        <v>3</v>
      </c>
      <c r="D2" s="6" t="s">
        <v>27</v>
      </c>
      <c r="E2" s="6" t="s">
        <v>28</v>
      </c>
      <c r="F2" s="6" t="s">
        <v>46</v>
      </c>
      <c r="G2" s="6" t="s">
        <v>47</v>
      </c>
      <c r="H2" s="7" t="s">
        <v>4</v>
      </c>
      <c r="I2" s="7" t="s">
        <v>132</v>
      </c>
      <c r="K2" s="37" t="s">
        <v>127</v>
      </c>
      <c r="L2" s="41" t="s">
        <v>48</v>
      </c>
      <c r="M2" s="37" t="s">
        <v>128</v>
      </c>
      <c r="N2" s="37" t="s">
        <v>135</v>
      </c>
    </row>
    <row r="3" spans="2:13" ht="12.75">
      <c r="B3" s="12" t="s">
        <v>75</v>
      </c>
      <c r="C3" s="2">
        <v>0.875</v>
      </c>
      <c r="D3" s="2">
        <v>3</v>
      </c>
      <c r="E3" s="2">
        <v>8.25</v>
      </c>
      <c r="F3" s="2">
        <v>0</v>
      </c>
      <c r="G3" s="2"/>
      <c r="H3" s="8">
        <f>SUM(C3:G3)</f>
        <v>12.125</v>
      </c>
      <c r="I3" s="5">
        <f>ROUND((H3*bodne_zeny),2)</f>
        <v>303.13</v>
      </c>
      <c r="K3" s="42">
        <f>bonus*H3</f>
        <v>78.07021200571701</v>
      </c>
      <c r="L3" s="43">
        <f aca="true" t="shared" si="0" ref="L3:L19">I3+K3</f>
        <v>381.200212005717</v>
      </c>
      <c r="M3" s="46">
        <f>ROUND(L3,0)</f>
        <v>381</v>
      </c>
    </row>
    <row r="4" spans="2:13" ht="12.75">
      <c r="B4" s="12" t="s">
        <v>110</v>
      </c>
      <c r="C4" s="2" t="s">
        <v>0</v>
      </c>
      <c r="D4" s="2" t="s">
        <v>0</v>
      </c>
      <c r="E4" s="2"/>
      <c r="F4" s="2" t="s">
        <v>0</v>
      </c>
      <c r="G4" s="2">
        <v>4</v>
      </c>
      <c r="H4" s="8">
        <f>SUM(C4:G4)</f>
        <v>4</v>
      </c>
      <c r="I4" s="5">
        <f aca="true" t="shared" si="1" ref="I4:I19">ROUND((H4*bodne_zeny),2)</f>
        <v>100</v>
      </c>
      <c r="K4" s="42">
        <f aca="true" t="shared" si="2" ref="K4:K19">bonus*H4</f>
        <v>25.755121486422105</v>
      </c>
      <c r="L4" s="43">
        <f t="shared" si="0"/>
        <v>125.7551214864221</v>
      </c>
      <c r="M4" s="46">
        <f aca="true" t="shared" si="3" ref="M4:M19">ROUND(L4,0)</f>
        <v>126</v>
      </c>
    </row>
    <row r="5" spans="2:13" ht="12.75">
      <c r="B5" s="12" t="s">
        <v>112</v>
      </c>
      <c r="C5" s="2" t="s">
        <v>0</v>
      </c>
      <c r="D5" s="2" t="s">
        <v>0</v>
      </c>
      <c r="E5" s="2"/>
      <c r="F5" s="2" t="s">
        <v>0</v>
      </c>
      <c r="G5" s="2">
        <v>0</v>
      </c>
      <c r="H5" s="8">
        <f>SUM(C5:G5)</f>
        <v>0</v>
      </c>
      <c r="I5" s="5">
        <f t="shared" si="1"/>
        <v>0</v>
      </c>
      <c r="K5" s="42">
        <f t="shared" si="2"/>
        <v>0</v>
      </c>
      <c r="L5" s="43">
        <f t="shared" si="0"/>
        <v>0</v>
      </c>
      <c r="M5" s="46">
        <f t="shared" si="3"/>
        <v>0</v>
      </c>
    </row>
    <row r="6" spans="2:13" ht="12.75">
      <c r="B6" s="12" t="s">
        <v>76</v>
      </c>
      <c r="C6" s="2">
        <v>0</v>
      </c>
      <c r="D6" s="2">
        <v>0</v>
      </c>
      <c r="E6" s="2"/>
      <c r="F6" s="2">
        <v>1.5</v>
      </c>
      <c r="G6" s="2">
        <v>1</v>
      </c>
      <c r="H6" s="8">
        <f aca="true" t="shared" si="4" ref="H6:H20">SUM(C6:G6)</f>
        <v>2.5</v>
      </c>
      <c r="I6" s="5">
        <f t="shared" si="1"/>
        <v>62.5</v>
      </c>
      <c r="K6" s="42">
        <f t="shared" si="2"/>
        <v>16.096950929013815</v>
      </c>
      <c r="L6" s="43">
        <f t="shared" si="0"/>
        <v>78.59695092901381</v>
      </c>
      <c r="M6" s="46">
        <f t="shared" si="3"/>
        <v>79</v>
      </c>
    </row>
    <row r="7" spans="2:13" ht="12.75">
      <c r="B7" s="12" t="s">
        <v>86</v>
      </c>
      <c r="C7" s="2" t="s">
        <v>0</v>
      </c>
      <c r="D7" s="2">
        <v>7</v>
      </c>
      <c r="E7" s="2">
        <v>6.25</v>
      </c>
      <c r="F7" s="2"/>
      <c r="G7" s="2"/>
      <c r="H7" s="8">
        <f>SUM(C7:G7)</f>
        <v>13.25</v>
      </c>
      <c r="I7" s="5">
        <f t="shared" si="1"/>
        <v>331.25</v>
      </c>
      <c r="K7" s="42">
        <f t="shared" si="2"/>
        <v>85.31383992377323</v>
      </c>
      <c r="L7" s="43">
        <f t="shared" si="0"/>
        <v>416.56383992377323</v>
      </c>
      <c r="M7" s="46">
        <f t="shared" si="3"/>
        <v>417</v>
      </c>
    </row>
    <row r="8" spans="2:13" ht="12.75">
      <c r="B8" s="12" t="s">
        <v>77</v>
      </c>
      <c r="C8" s="2">
        <v>8.875</v>
      </c>
      <c r="D8" s="2"/>
      <c r="E8" s="2"/>
      <c r="F8" s="2">
        <v>6</v>
      </c>
      <c r="G8" s="2">
        <v>4</v>
      </c>
      <c r="H8" s="8">
        <f t="shared" si="4"/>
        <v>18.875</v>
      </c>
      <c r="I8" s="5">
        <f t="shared" si="1"/>
        <v>471.88</v>
      </c>
      <c r="K8" s="42">
        <f t="shared" si="2"/>
        <v>121.53197951405431</v>
      </c>
      <c r="L8" s="43">
        <f t="shared" si="0"/>
        <v>593.4119795140543</v>
      </c>
      <c r="M8" s="46">
        <f t="shared" si="3"/>
        <v>593</v>
      </c>
    </row>
    <row r="9" spans="2:13" ht="12.75">
      <c r="B9" s="12" t="s">
        <v>78</v>
      </c>
      <c r="C9" s="2">
        <v>2.25</v>
      </c>
      <c r="D9" s="2"/>
      <c r="E9" s="2"/>
      <c r="F9" s="2">
        <v>1.5</v>
      </c>
      <c r="G9" s="2">
        <v>7</v>
      </c>
      <c r="H9" s="8">
        <f t="shared" si="4"/>
        <v>10.75</v>
      </c>
      <c r="I9" s="5">
        <f t="shared" si="1"/>
        <v>268.75</v>
      </c>
      <c r="K9" s="42">
        <f t="shared" si="2"/>
        <v>69.2168889947594</v>
      </c>
      <c r="L9" s="43">
        <f t="shared" si="0"/>
        <v>337.9668889947594</v>
      </c>
      <c r="M9" s="46">
        <f t="shared" si="3"/>
        <v>338</v>
      </c>
    </row>
    <row r="10" spans="2:13" ht="12.75">
      <c r="B10" s="30" t="s">
        <v>108</v>
      </c>
      <c r="C10" s="2">
        <v>8</v>
      </c>
      <c r="D10" s="28">
        <v>13.5</v>
      </c>
      <c r="E10" s="2">
        <v>9.5</v>
      </c>
      <c r="F10" s="2"/>
      <c r="G10" s="2">
        <v>13.5</v>
      </c>
      <c r="H10" s="33">
        <f t="shared" si="4"/>
        <v>44.5</v>
      </c>
      <c r="I10" s="5">
        <f t="shared" si="1"/>
        <v>1112.5</v>
      </c>
      <c r="J10" s="35" t="s">
        <v>105</v>
      </c>
      <c r="K10" s="42">
        <f t="shared" si="2"/>
        <v>286.5257265364459</v>
      </c>
      <c r="L10" s="43">
        <f t="shared" si="0"/>
        <v>1399.025726536446</v>
      </c>
      <c r="M10" s="46">
        <f t="shared" si="3"/>
        <v>1399</v>
      </c>
    </row>
    <row r="11" spans="2:13" ht="12.75">
      <c r="B11" s="12" t="s">
        <v>79</v>
      </c>
      <c r="C11" s="2">
        <v>0.25</v>
      </c>
      <c r="D11" s="2"/>
      <c r="E11" s="2"/>
      <c r="F11" s="2"/>
      <c r="G11" s="2"/>
      <c r="H11" s="8">
        <f t="shared" si="4"/>
        <v>0.25</v>
      </c>
      <c r="I11" s="5">
        <f t="shared" si="1"/>
        <v>6.25</v>
      </c>
      <c r="K11" s="42">
        <f t="shared" si="2"/>
        <v>1.6096950929013816</v>
      </c>
      <c r="L11" s="43">
        <f t="shared" si="0"/>
        <v>7.859695092901381</v>
      </c>
      <c r="M11" s="46">
        <f t="shared" si="3"/>
        <v>8</v>
      </c>
    </row>
    <row r="12" spans="2:13" ht="12.75">
      <c r="B12" s="12" t="s">
        <v>80</v>
      </c>
      <c r="C12" s="2">
        <v>0.25</v>
      </c>
      <c r="D12" s="2"/>
      <c r="E12" s="2">
        <v>2</v>
      </c>
      <c r="F12" s="2"/>
      <c r="G12" s="2">
        <v>1.5</v>
      </c>
      <c r="H12" s="8">
        <f t="shared" si="4"/>
        <v>3.75</v>
      </c>
      <c r="I12" s="5">
        <f t="shared" si="1"/>
        <v>93.75</v>
      </c>
      <c r="K12" s="42">
        <f t="shared" si="2"/>
        <v>24.145426393520722</v>
      </c>
      <c r="L12" s="43">
        <f t="shared" si="0"/>
        <v>117.89542639352072</v>
      </c>
      <c r="M12" s="46">
        <f t="shared" si="3"/>
        <v>118</v>
      </c>
    </row>
    <row r="13" spans="2:13" ht="12.75">
      <c r="B13" s="29" t="s">
        <v>109</v>
      </c>
      <c r="C13" s="2" t="s">
        <v>0</v>
      </c>
      <c r="D13" s="2"/>
      <c r="E13" s="31">
        <v>15.5</v>
      </c>
      <c r="F13" s="28">
        <v>19.5</v>
      </c>
      <c r="G13" s="28">
        <v>22</v>
      </c>
      <c r="H13" s="28">
        <f>SUM(C13:G13)</f>
        <v>57</v>
      </c>
      <c r="I13" s="5">
        <f t="shared" si="1"/>
        <v>1425</v>
      </c>
      <c r="J13" s="35" t="s">
        <v>104</v>
      </c>
      <c r="K13" s="42">
        <f t="shared" si="2"/>
        <v>367.010481181515</v>
      </c>
      <c r="L13" s="43">
        <f t="shared" si="0"/>
        <v>1792.010481181515</v>
      </c>
      <c r="M13" s="46">
        <f t="shared" si="3"/>
        <v>1792</v>
      </c>
    </row>
    <row r="14" spans="2:13" ht="12.75">
      <c r="B14" s="12" t="s">
        <v>81</v>
      </c>
      <c r="C14" s="2">
        <v>1</v>
      </c>
      <c r="D14" s="2"/>
      <c r="E14" s="2">
        <v>0</v>
      </c>
      <c r="F14" s="2"/>
      <c r="G14" s="2">
        <v>4</v>
      </c>
      <c r="H14" s="8">
        <f t="shared" si="4"/>
        <v>5</v>
      </c>
      <c r="I14" s="5">
        <f t="shared" si="1"/>
        <v>125</v>
      </c>
      <c r="K14" s="42">
        <f t="shared" si="2"/>
        <v>32.19390185802763</v>
      </c>
      <c r="L14" s="43">
        <f t="shared" si="0"/>
        <v>157.19390185802763</v>
      </c>
      <c r="M14" s="46">
        <f t="shared" si="3"/>
        <v>157</v>
      </c>
    </row>
    <row r="15" spans="2:13" ht="12.75">
      <c r="B15" s="30" t="s">
        <v>85</v>
      </c>
      <c r="C15" s="28">
        <v>9.25</v>
      </c>
      <c r="D15" s="2">
        <v>7</v>
      </c>
      <c r="E15" s="2">
        <v>11</v>
      </c>
      <c r="F15" s="2">
        <v>7</v>
      </c>
      <c r="G15" s="2">
        <v>9.5</v>
      </c>
      <c r="H15" s="8">
        <f t="shared" si="4"/>
        <v>43.75</v>
      </c>
      <c r="I15" s="5">
        <f t="shared" si="1"/>
        <v>1093.75</v>
      </c>
      <c r="J15" s="35" t="s">
        <v>106</v>
      </c>
      <c r="K15" s="42">
        <f t="shared" si="2"/>
        <v>281.69664125774176</v>
      </c>
      <c r="L15" s="43">
        <f t="shared" si="0"/>
        <v>1375.4466412577417</v>
      </c>
      <c r="M15" s="46">
        <f t="shared" si="3"/>
        <v>1375</v>
      </c>
    </row>
    <row r="16" spans="2:13" ht="12.75">
      <c r="B16" s="12" t="s">
        <v>82</v>
      </c>
      <c r="C16" s="13">
        <v>6.875</v>
      </c>
      <c r="D16" s="2"/>
      <c r="E16" s="2"/>
      <c r="F16" s="2">
        <v>5.5</v>
      </c>
      <c r="G16" s="2">
        <v>5</v>
      </c>
      <c r="H16" s="8">
        <f t="shared" si="4"/>
        <v>17.375</v>
      </c>
      <c r="I16" s="5">
        <f t="shared" si="1"/>
        <v>434.38</v>
      </c>
      <c r="K16" s="42">
        <f t="shared" si="2"/>
        <v>111.87380895664602</v>
      </c>
      <c r="L16" s="43">
        <f t="shared" si="0"/>
        <v>546.253808956646</v>
      </c>
      <c r="M16" s="46">
        <f t="shared" si="3"/>
        <v>546</v>
      </c>
    </row>
    <row r="17" spans="2:13" ht="12.75">
      <c r="B17" s="12" t="s">
        <v>83</v>
      </c>
      <c r="C17" s="2">
        <v>0</v>
      </c>
      <c r="D17" s="2">
        <v>0</v>
      </c>
      <c r="E17" s="2"/>
      <c r="F17" s="2"/>
      <c r="G17" s="2" t="s">
        <v>0</v>
      </c>
      <c r="H17" s="8">
        <f t="shared" si="4"/>
        <v>0</v>
      </c>
      <c r="I17" s="5">
        <f t="shared" si="1"/>
        <v>0</v>
      </c>
      <c r="K17" s="42">
        <f t="shared" si="2"/>
        <v>0</v>
      </c>
      <c r="L17" s="43">
        <f t="shared" si="0"/>
        <v>0</v>
      </c>
      <c r="M17" s="46">
        <f t="shared" si="3"/>
        <v>0</v>
      </c>
    </row>
    <row r="18" spans="2:13" ht="12.75">
      <c r="B18" s="12" t="s">
        <v>107</v>
      </c>
      <c r="C18" s="2">
        <v>0</v>
      </c>
      <c r="D18" s="2">
        <v>0</v>
      </c>
      <c r="E18" s="2">
        <v>1.25</v>
      </c>
      <c r="F18" s="2">
        <v>3</v>
      </c>
      <c r="G18" s="2">
        <v>3</v>
      </c>
      <c r="H18" s="8">
        <f>SUM(C18:G18)</f>
        <v>7.25</v>
      </c>
      <c r="I18" s="5">
        <f t="shared" si="1"/>
        <v>181.25</v>
      </c>
      <c r="K18" s="42">
        <f t="shared" si="2"/>
        <v>46.68115769414007</v>
      </c>
      <c r="L18" s="43">
        <f t="shared" si="0"/>
        <v>227.93115769414007</v>
      </c>
      <c r="M18" s="46">
        <f t="shared" si="3"/>
        <v>228</v>
      </c>
    </row>
    <row r="19" spans="2:13" ht="12.75">
      <c r="B19" s="12" t="s">
        <v>84</v>
      </c>
      <c r="C19" s="2">
        <v>4.875</v>
      </c>
      <c r="D19" s="2">
        <v>0</v>
      </c>
      <c r="E19" s="2">
        <v>1.25</v>
      </c>
      <c r="F19" s="2"/>
      <c r="G19" s="2">
        <v>2</v>
      </c>
      <c r="H19" s="8">
        <f t="shared" si="4"/>
        <v>8.125</v>
      </c>
      <c r="I19" s="5">
        <f t="shared" si="1"/>
        <v>203.13</v>
      </c>
      <c r="K19" s="42">
        <f t="shared" si="2"/>
        <v>52.3150905192949</v>
      </c>
      <c r="L19" s="43">
        <f t="shared" si="0"/>
        <v>255.4450905192949</v>
      </c>
      <c r="M19" s="46">
        <f t="shared" si="3"/>
        <v>255</v>
      </c>
    </row>
    <row r="20" spans="2:13" ht="16.5">
      <c r="B20" s="9" t="s">
        <v>25</v>
      </c>
      <c r="C20" s="10">
        <f>SUM(C3:C19)</f>
        <v>42.5</v>
      </c>
      <c r="D20" s="10">
        <f>SUM(D3:D19)</f>
        <v>30.5</v>
      </c>
      <c r="E20" s="10">
        <f>SUM(E3:E19)</f>
        <v>55</v>
      </c>
      <c r="F20" s="10">
        <f>SUM(F3:F19)</f>
        <v>44</v>
      </c>
      <c r="G20" s="10">
        <f>SUM(G3:G19)</f>
        <v>76.5</v>
      </c>
      <c r="H20" s="11">
        <f t="shared" si="4"/>
        <v>248.5</v>
      </c>
      <c r="I20" s="5">
        <f>ROUND((H20*bodne_zeny),2)</f>
        <v>6212.5</v>
      </c>
      <c r="K20" s="44">
        <f>SUM(K3:K19)</f>
        <v>1600.036922343973</v>
      </c>
      <c r="L20" s="45">
        <f>SUM(L3:L19)</f>
        <v>7812.556922343974</v>
      </c>
      <c r="M20" s="47">
        <f>SUM(M3:M19)</f>
        <v>7812</v>
      </c>
    </row>
    <row r="21" ht="12.75">
      <c r="E21" s="1" t="s">
        <v>0</v>
      </c>
    </row>
    <row r="22" ht="12.75">
      <c r="A22" s="1" t="s">
        <v>111</v>
      </c>
    </row>
    <row r="24" spans="2:3" ht="12.75">
      <c r="B24" s="52" t="s">
        <v>134</v>
      </c>
      <c r="C24" s="52"/>
    </row>
    <row r="25" spans="1:10" ht="12.75">
      <c r="A25"/>
      <c r="B25" s="30" t="s">
        <v>117</v>
      </c>
      <c r="C25" s="40">
        <v>37000</v>
      </c>
      <c r="D25"/>
      <c r="E25"/>
      <c r="F25"/>
      <c r="G25"/>
      <c r="H25"/>
      <c r="I25"/>
      <c r="J25" s="34"/>
    </row>
    <row r="26" spans="1:10" ht="12.75">
      <c r="A26"/>
      <c r="B26" s="30" t="s">
        <v>118</v>
      </c>
      <c r="C26" s="40">
        <f>kc_muzi_soutez</f>
        <v>24030</v>
      </c>
      <c r="D26"/>
      <c r="E26"/>
      <c r="F26"/>
      <c r="G26"/>
      <c r="H26"/>
      <c r="I26"/>
      <c r="J26" s="34"/>
    </row>
    <row r="27" spans="1:10" ht="12.75">
      <c r="A27"/>
      <c r="B27" s="30" t="s">
        <v>119</v>
      </c>
      <c r="C27" s="40">
        <f>kc_zeny_soutez</f>
        <v>6212.5</v>
      </c>
      <c r="D27"/>
      <c r="E27"/>
      <c r="F27"/>
      <c r="G27"/>
      <c r="H27"/>
      <c r="I27"/>
      <c r="J27" s="34"/>
    </row>
    <row r="28" spans="1:10" ht="12.75">
      <c r="A28"/>
      <c r="B28" s="30" t="s">
        <v>120</v>
      </c>
      <c r="C28" s="40">
        <f>C25-C26-C27</f>
        <v>6757.5</v>
      </c>
      <c r="D28"/>
      <c r="E28"/>
      <c r="F28"/>
      <c r="G28"/>
      <c r="H28"/>
      <c r="I28"/>
      <c r="J28" s="34"/>
    </row>
    <row r="29" spans="1:10" ht="12.75">
      <c r="A29"/>
      <c r="B29" s="30" t="s">
        <v>121</v>
      </c>
      <c r="C29" s="38"/>
      <c r="D29" t="s">
        <v>122</v>
      </c>
      <c r="E29" t="s">
        <v>124</v>
      </c>
      <c r="F29"/>
      <c r="G29"/>
      <c r="H29"/>
      <c r="I29"/>
      <c r="J29" s="34"/>
    </row>
    <row r="30" spans="1:10" ht="12.75">
      <c r="A30"/>
      <c r="B30" s="30" t="s">
        <v>123</v>
      </c>
      <c r="C30" s="38"/>
      <c r="D30" t="s">
        <v>122</v>
      </c>
      <c r="E30" t="s">
        <v>125</v>
      </c>
      <c r="F30"/>
      <c r="G30"/>
      <c r="H30"/>
      <c r="I30"/>
      <c r="J30" s="34"/>
    </row>
    <row r="31" spans="1:10" ht="12.75">
      <c r="A31"/>
      <c r="B31" s="30" t="s">
        <v>126</v>
      </c>
      <c r="C31" s="39">
        <f>C28/(body_muzi_celkem+body_zeny_celkem)</f>
        <v>6.438780371605526</v>
      </c>
      <c r="D31"/>
      <c r="E31"/>
      <c r="F31"/>
      <c r="G31"/>
      <c r="H31"/>
      <c r="I31"/>
      <c r="J31" s="34"/>
    </row>
    <row r="32" spans="1:10" ht="12.75">
      <c r="A32"/>
      <c r="B32" s="30" t="s">
        <v>129</v>
      </c>
      <c r="C32" s="39">
        <f>bonus_muzi</f>
        <v>5157.463077656026</v>
      </c>
      <c r="D32"/>
      <c r="E32"/>
      <c r="F32"/>
      <c r="G32"/>
      <c r="H32"/>
      <c r="I32"/>
      <c r="J32" s="34"/>
    </row>
    <row r="33" spans="1:10" ht="12.75">
      <c r="A33"/>
      <c r="B33" s="30" t="s">
        <v>130</v>
      </c>
      <c r="C33" s="39">
        <f>bonus_zeny</f>
        <v>1600.036922343973</v>
      </c>
      <c r="D33"/>
      <c r="E33"/>
      <c r="F33"/>
      <c r="G33"/>
      <c r="H33"/>
      <c r="I33"/>
      <c r="J33" s="34"/>
    </row>
    <row r="34" spans="1:10" ht="12.75">
      <c r="A34"/>
      <c r="B34" s="30" t="s">
        <v>131</v>
      </c>
      <c r="C34" s="50">
        <f>kc_muzi_soutez+kc_zeny_soutez+bonus_muzi+bonus_zeny</f>
        <v>36999.99999999999</v>
      </c>
      <c r="D34" s="51"/>
      <c r="E34"/>
      <c r="F34" s="30" t="s">
        <v>133</v>
      </c>
      <c r="G34"/>
      <c r="H34"/>
      <c r="I34" s="53">
        <f>zaokr_muzi+zaokr_zeny</f>
        <v>37001</v>
      </c>
      <c r="J34" s="53"/>
    </row>
  </sheetData>
  <mergeCells count="3">
    <mergeCell ref="C34:D34"/>
    <mergeCell ref="B24:C24"/>
    <mergeCell ref="I34:J3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&amp;LTJ SOKOL Hradec Králové, atletický oddíl&amp;CRozpočet na rok 2003&amp;R&amp;"Arial Narrow,tučné"Bodné (ženy II. liga)&amp;"Arial Narrow,obyčejné"
</oddHeader>
    <oddFooter>&amp;LHradec Králové, dne &amp;D (tisk)&amp;CList: &amp;F(&amp;A)&amp;RZpracoval: ing. Pavel Rytíř, člen výboru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</cp:lastModifiedBy>
  <cp:lastPrinted>2003-09-08T10:39:12Z</cp:lastPrinted>
  <dcterms:created xsi:type="dcterms:W3CDTF">2003-05-21T09:26:50Z</dcterms:created>
  <dcterms:modified xsi:type="dcterms:W3CDTF">2003-10-04T20:42:58Z</dcterms:modified>
  <cp:category/>
  <cp:version/>
  <cp:contentType/>
  <cp:contentStatus/>
</cp:coreProperties>
</file>